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P:\CO\Team Communicatie\Online\Website\"/>
    </mc:Choice>
  </mc:AlternateContent>
  <xr:revisionPtr revIDLastSave="0" documentId="8_{CD8A30FF-7CA4-4AC7-803A-775FB2236275}" xr6:coauthVersionLast="47" xr6:coauthVersionMax="47" xr10:uidLastSave="{00000000-0000-0000-0000-000000000000}"/>
  <workbookProtection workbookAlgorithmName="SHA-512" workbookHashValue="59UTkKD8N1ekqwCxVFbwFeY74p5DgNZI0qUo9gmtl3arLCe7ldFUTIP+jUnB3uIwpC200IY2m3tJTDq/CfYZwg==" workbookSaltValue="9p8F77g4zEqjvqmJtU6K9g==" workbookSpinCount="100000" lockStructure="1"/>
  <bookViews>
    <workbookView xWindow="28680" yWindow="-120" windowWidth="29040" windowHeight="15840" xr2:uid="{00000000-000D-0000-FFFF-FFFF00000000}"/>
  </bookViews>
  <sheets>
    <sheet name="Bestemmingswinst" sheetId="1" r:id="rId1"/>
    <sheet name="Landschappelijke Kwaliteit" sheetId="2" r:id="rId2"/>
  </sheets>
  <definedNames>
    <definedName name="_xlnm.Print_Area" localSheetId="0">Bestemmingswinst!$A$1:$I$80</definedName>
    <definedName name="_xlnm.Print_Area" localSheetId="1">'Landschappelijke Kwaliteit'!$A$1:$K$111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2" l="1"/>
  <c r="F5" i="2"/>
  <c r="F6" i="2"/>
  <c r="C5" i="2"/>
  <c r="C6" i="2"/>
  <c r="G6" i="2"/>
  <c r="F2" i="2"/>
  <c r="F3" i="2"/>
  <c r="A2" i="2"/>
  <c r="H55" i="1"/>
  <c r="J23" i="2"/>
  <c r="K88" i="2"/>
  <c r="J24" i="2"/>
  <c r="J73" i="2"/>
  <c r="I48" i="1"/>
  <c r="I47" i="1"/>
  <c r="I46" i="1"/>
  <c r="I45" i="1"/>
  <c r="I42" i="1"/>
  <c r="I41" i="1"/>
  <c r="I40" i="1"/>
  <c r="I39" i="1"/>
  <c r="I38" i="1"/>
  <c r="I33" i="1"/>
  <c r="I32" i="1"/>
  <c r="I31" i="1"/>
  <c r="I30" i="1"/>
  <c r="I29" i="1"/>
  <c r="I28" i="1"/>
  <c r="I27" i="1"/>
  <c r="I26" i="1"/>
  <c r="I25" i="1"/>
  <c r="I24" i="1"/>
  <c r="I23" i="1"/>
  <c r="I22" i="1"/>
  <c r="I21" i="1"/>
  <c r="I20" i="1"/>
  <c r="I19" i="1"/>
  <c r="I15" i="1"/>
  <c r="I14" i="1"/>
  <c r="I13" i="1"/>
  <c r="I12" i="1"/>
  <c r="F48" i="1"/>
  <c r="F47" i="1"/>
  <c r="F46" i="1"/>
  <c r="F45" i="1"/>
  <c r="F42" i="1"/>
  <c r="F41" i="1"/>
  <c r="F40" i="1"/>
  <c r="F39" i="1"/>
  <c r="F38" i="1"/>
  <c r="F33" i="1"/>
  <c r="F32" i="1"/>
  <c r="F31" i="1"/>
  <c r="F30" i="1"/>
  <c r="F29" i="1"/>
  <c r="F28" i="1"/>
  <c r="F27" i="1"/>
  <c r="F26" i="1"/>
  <c r="F25" i="1"/>
  <c r="F24" i="1"/>
  <c r="F23" i="1"/>
  <c r="F22" i="1"/>
  <c r="F21" i="1"/>
  <c r="F20" i="1"/>
  <c r="F19" i="1"/>
  <c r="F15" i="1"/>
  <c r="F14" i="1"/>
  <c r="F13" i="1"/>
  <c r="F12" i="1"/>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17" i="2"/>
  <c r="J81" i="2"/>
  <c r="J82" i="2"/>
  <c r="J83" i="2"/>
  <c r="J84" i="2"/>
  <c r="J85" i="2"/>
  <c r="J86" i="2"/>
  <c r="J94" i="2"/>
  <c r="J95" i="2"/>
  <c r="J102" i="2"/>
  <c r="J20" i="2"/>
  <c r="K19" i="2" s="1"/>
  <c r="J12" i="2"/>
  <c r="J13" i="2"/>
  <c r="J14" i="2"/>
  <c r="J15" i="2"/>
  <c r="J11" i="2"/>
  <c r="K93" i="2" l="1"/>
  <c r="K10" i="2"/>
  <c r="K79" i="2"/>
  <c r="K22" i="2"/>
  <c r="F65" i="1"/>
  <c r="I65" i="1"/>
  <c r="I64" i="1"/>
  <c r="F64" i="1"/>
  <c r="I63" i="1"/>
  <c r="F63" i="1"/>
  <c r="I62" i="1"/>
  <c r="F62" i="1"/>
  <c r="I61" i="1"/>
  <c r="F61" i="1"/>
  <c r="E50" i="1"/>
  <c r="J98" i="2" l="1"/>
  <c r="F67" i="1"/>
  <c r="I67" i="1"/>
  <c r="H50" i="1"/>
  <c r="I50" i="1" s="1"/>
  <c r="I69" i="1" l="1"/>
  <c r="I70" i="1" s="1"/>
  <c r="J105" i="2" l="1"/>
  <c r="I52" i="1" l="1"/>
  <c r="F52" i="1"/>
  <c r="I54" i="1" l="1"/>
  <c r="I55" i="1" s="1"/>
  <c r="H73" i="1" s="1"/>
  <c r="E76" i="1" s="1"/>
  <c r="H72" i="1" l="1"/>
  <c r="J8" i="2" l="1"/>
  <c r="K100" i="2" l="1"/>
  <c r="J106" i="2"/>
  <c r="J99" i="2"/>
</calcChain>
</file>

<file path=xl/sharedStrings.xml><?xml version="1.0" encoding="utf-8"?>
<sst xmlns="http://schemas.openxmlformats.org/spreadsheetml/2006/main" count="322" uniqueCount="198">
  <si>
    <t>Agrarisch bedrijf</t>
  </si>
  <si>
    <t>Bos</t>
  </si>
  <si>
    <t>Landschappelijke inpassing</t>
  </si>
  <si>
    <t>Natuur</t>
  </si>
  <si>
    <t>Verkeer</t>
  </si>
  <si>
    <t>Water</t>
  </si>
  <si>
    <t>Wonen groter dan 1.000 m2 maar kleiner dan 2.500 m2</t>
  </si>
  <si>
    <t>Wonen groter dan 2.500 m2</t>
  </si>
  <si>
    <t xml:space="preserve">(in €) </t>
  </si>
  <si>
    <t>oppervlakte</t>
  </si>
  <si>
    <t>voor ontwikkeling</t>
  </si>
  <si>
    <t xml:space="preserve">waarde </t>
  </si>
  <si>
    <t>na ontwikkeling</t>
  </si>
  <si>
    <t>oppervlak</t>
  </si>
  <si>
    <t>waarde</t>
  </si>
  <si>
    <t>bedrag / m2</t>
  </si>
  <si>
    <t>Bestemmingswinst en Landschappelijke Kwaliteitsverbetering Someren</t>
  </si>
  <si>
    <t>Agrarische grond - Teeltondersteunende voorzieningen</t>
  </si>
  <si>
    <t>€ / eenh</t>
  </si>
  <si>
    <t>aantal</t>
  </si>
  <si>
    <t>kosten</t>
  </si>
  <si>
    <t>Onderhoudskosten</t>
  </si>
  <si>
    <t>Sloop</t>
  </si>
  <si>
    <t>slopen kassen</t>
  </si>
  <si>
    <t>saneren verhardingen, sleufsilo's, voerplaten</t>
  </si>
  <si>
    <t>Cultuurhistorie</t>
  </si>
  <si>
    <t>Recreatie en toerisme</t>
  </si>
  <si>
    <t>(bedrijfs)gebouwen</t>
  </si>
  <si>
    <t>(bedrijfs)gebouwen, incl asbest daken</t>
  </si>
  <si>
    <t>(bedrijfs)gebouwen, incl mestkelders</t>
  </si>
  <si>
    <t>(bedrijfs)gebouwen, incl asbest daken en mestkelders</t>
  </si>
  <si>
    <t>slopen overtollige (bedrijfs)gebouwen</t>
  </si>
  <si>
    <t>o.b.v. bouwkostenbegroting</t>
  </si>
  <si>
    <t>o.b.v. begroting deskundige</t>
  </si>
  <si>
    <t>max 50% kosten</t>
  </si>
  <si>
    <t>Totale investering in kwaliteitsverbetering van het landschap:</t>
  </si>
  <si>
    <t>versie:</t>
  </si>
  <si>
    <t>Bestemmingswaarde</t>
  </si>
  <si>
    <t>Bedrijf, cat 1-2, max 800 m2 bedrijfsgebouw</t>
  </si>
  <si>
    <t>Bedrijf, cat 1-2, meer dan 800 m2 bedrijfsgebouw</t>
  </si>
  <si>
    <t>Bedrijf, cat 3 of hoger, max 1.500 m2 bedrijfsgebouw</t>
  </si>
  <si>
    <t>Bedrijf, cat 3 of hoger, meer dan 1.500 m2 bedrijfsgebouw</t>
  </si>
  <si>
    <t>Agrarisch verwant / agrarisch technisch hulpbedrijf</t>
  </si>
  <si>
    <t>Algemene bestemmingen</t>
  </si>
  <si>
    <t>Bedrijf - per bedrijfswoning (1.000 m2)</t>
  </si>
  <si>
    <t>Maatschappelijk - met bouwvlak</t>
  </si>
  <si>
    <t>Maatschappelijk - zonder bouwvlak</t>
  </si>
  <si>
    <t>Recreatie, verblijfsrecreatie, met bouwvlak</t>
  </si>
  <si>
    <t>Recreatie, verblijfsrecreatie, zonder bouwvlak</t>
  </si>
  <si>
    <t>Recreatie, dagrecreatie, met bouwvlak</t>
  </si>
  <si>
    <t>Recreatie, dagrecreatie, zonder bouwvlak</t>
  </si>
  <si>
    <t>Horeca</t>
  </si>
  <si>
    <t>Sport, met bouwvlak</t>
  </si>
  <si>
    <t>Sport, zonder bouwvlak</t>
  </si>
  <si>
    <t>Gemengd</t>
  </si>
  <si>
    <t>maatwerk</t>
  </si>
  <si>
    <t>Wonen</t>
  </si>
  <si>
    <t>Tuin (aansluitend aan woonperceel &gt; 2.500 m2</t>
  </si>
  <si>
    <t>m2</t>
  </si>
  <si>
    <t>Bestemmingswinst als gevolg van de ontwikkeling</t>
  </si>
  <si>
    <t>Te leveren investering kwaliteitsverbetering van het landschap</t>
  </si>
  <si>
    <t>Wonen tot 1.000 m2</t>
  </si>
  <si>
    <t>Windmolen(s)</t>
  </si>
  <si>
    <t>Bedrijfsbestemmingen, niet-agrarisch</t>
  </si>
  <si>
    <t>Agrarische bestemmingen</t>
  </si>
  <si>
    <t xml:space="preserve">Agrarische grond - Zonneweide </t>
  </si>
  <si>
    <t>Agrarische grond - Landbouw gronden</t>
  </si>
  <si>
    <t>Agrarisch bedrijf - per bedrijfswoning (1.000 m2)</t>
  </si>
  <si>
    <t>Bebouwingswinst</t>
  </si>
  <si>
    <t>bedrag / eenh.</t>
  </si>
  <si>
    <t>m2 / m3</t>
  </si>
  <si>
    <t>Extra m3 inhoud (bedrijfs-)woning, groter dan 750 m3</t>
  </si>
  <si>
    <t>Extra m2 bijgebouwen bij een (bedrijfs-)woning, groter dan 100 m2</t>
  </si>
  <si>
    <r>
      <t xml:space="preserve">Extra m2 bedrijfsgebouw bij andere bestemming dan </t>
    </r>
    <r>
      <rPr>
        <i/>
        <sz val="12"/>
        <color theme="1"/>
        <rFont val="Calibri"/>
        <family val="2"/>
        <scheme val="minor"/>
      </rPr>
      <t>'Bedrijf'</t>
    </r>
    <r>
      <rPr>
        <sz val="12"/>
        <color theme="1"/>
        <rFont val="Calibri"/>
        <family val="2"/>
        <scheme val="minor"/>
      </rPr>
      <t xml:space="preserve"> of </t>
    </r>
    <r>
      <rPr>
        <i/>
        <sz val="12"/>
        <color theme="1"/>
        <rFont val="Calibri"/>
        <family val="2"/>
        <scheme val="minor"/>
      </rPr>
      <t>'Agrarisch bedrijf'</t>
    </r>
  </si>
  <si>
    <r>
      <t xml:space="preserve">Extra m2 bedrijfsgebouw bij </t>
    </r>
    <r>
      <rPr>
        <i/>
        <sz val="12"/>
        <color theme="1"/>
        <rFont val="Calibri"/>
        <family val="2"/>
        <scheme val="minor"/>
      </rPr>
      <t>'Bedrijf'</t>
    </r>
    <r>
      <rPr>
        <sz val="12"/>
        <color theme="1"/>
        <rFont val="Calibri"/>
        <family val="2"/>
        <scheme val="minor"/>
      </rPr>
      <t xml:space="preserve"> - milieucategorie 3 of hoger</t>
    </r>
  </si>
  <si>
    <r>
      <t xml:space="preserve">Extra m2 bedrijfsgebouw bij </t>
    </r>
    <r>
      <rPr>
        <i/>
        <sz val="12"/>
        <color theme="1"/>
        <rFont val="Calibri"/>
        <family val="2"/>
        <scheme val="minor"/>
      </rPr>
      <t>'Bedrijf'</t>
    </r>
    <r>
      <rPr>
        <sz val="12"/>
        <color theme="1"/>
        <rFont val="Calibri"/>
        <family val="2"/>
        <scheme val="minor"/>
      </rPr>
      <t xml:space="preserve"> - milieucategorie 1-2</t>
    </r>
  </si>
  <si>
    <t>Bestemmingswinst + Bebouwingswinst</t>
  </si>
  <si>
    <t>Bebouwingswaarde</t>
  </si>
  <si>
    <t>Bebouwingswinst als gevolg van de ontwikkeling</t>
  </si>
  <si>
    <t>Overige investeringen in Cultuurhistorische waarden</t>
  </si>
  <si>
    <t>Extra bouwkosten Cultuurhistorisch waardevollen bebouwing i.v.m. restauratie</t>
  </si>
  <si>
    <t>Meerkosten terreininrichting van Cultuurhistorisch waardevol ensemble of omgeving</t>
  </si>
  <si>
    <t>Aanleg van overige recreatieve voorzieningen</t>
  </si>
  <si>
    <t>Aanleg van opengestelde recreatieve wateren (per m2)</t>
  </si>
  <si>
    <t>Aanleg van recreatieve fiets- en wandelroutes (per m1)</t>
  </si>
  <si>
    <t>€ / eenh.</t>
  </si>
  <si>
    <t>#2</t>
  </si>
  <si>
    <t>#6</t>
  </si>
  <si>
    <t>#5</t>
  </si>
  <si>
    <t>Waardestijging als geen gebruik wordt gemaakt van de Somerense sloop-bonus regeling(en)</t>
  </si>
  <si>
    <t>Op basis van een bouwkostenbegroting door een deskundige wordt bepaald wat de extra investering in bouwactiviteiten is a.g.v. het behoud en herstel van cultuurhistorische waarden.</t>
  </si>
  <si>
    <t xml:space="preserve">Op basis van een begroting van een deskundige wordt bepaald wat de extra investeringen van de (terrein)inrichting zijn a.g.v. het behoud en herstel van cultuurhistorische waarden. </t>
  </si>
  <si>
    <t>#3</t>
  </si>
  <si>
    <t>#4</t>
  </si>
  <si>
    <r>
      <rPr>
        <b/>
        <i/>
        <vertAlign val="superscript"/>
        <sz val="12"/>
        <color theme="1"/>
        <rFont val="Calibri"/>
        <family val="2"/>
        <scheme val="minor"/>
      </rPr>
      <t>#3</t>
    </r>
    <r>
      <rPr>
        <b/>
        <i/>
        <sz val="12"/>
        <color theme="1"/>
        <rFont val="Calibri"/>
        <family val="2"/>
        <scheme val="minor"/>
      </rPr>
      <t xml:space="preserve"> </t>
    </r>
  </si>
  <si>
    <r>
      <rPr>
        <b/>
        <i/>
        <vertAlign val="superscript"/>
        <sz val="12"/>
        <color theme="1"/>
        <rFont val="Calibri"/>
        <family val="2"/>
        <scheme val="minor"/>
      </rPr>
      <t>#4</t>
    </r>
    <r>
      <rPr>
        <b/>
        <i/>
        <sz val="12"/>
        <color theme="1"/>
        <rFont val="Calibri"/>
        <family val="2"/>
        <scheme val="minor"/>
      </rPr>
      <t xml:space="preserve"> </t>
    </r>
  </si>
  <si>
    <r>
      <rPr>
        <b/>
        <i/>
        <vertAlign val="superscript"/>
        <sz val="12"/>
        <color theme="1"/>
        <rFont val="Calibri"/>
        <family val="2"/>
        <scheme val="minor"/>
      </rPr>
      <t>#5</t>
    </r>
    <r>
      <rPr>
        <b/>
        <i/>
        <sz val="12"/>
        <color theme="1"/>
        <rFont val="Calibri"/>
        <family val="2"/>
        <scheme val="minor"/>
      </rPr>
      <t xml:space="preserve"> </t>
    </r>
  </si>
  <si>
    <t xml:space="preserve">Op grond van een prijsopgave van een uitvoerder én een schriftelijke opdrachtbevestiging van de initiatiefnemer mag tot maximaal 50% van de verbeteringskosten worden opgevoerd als kwaliteitsverbetering. </t>
  </si>
  <si>
    <t>Drempelwaarde</t>
  </si>
  <si>
    <t>Blijft de verplichting onder de drempelwaarde?</t>
  </si>
  <si>
    <t>Nog openstaande kwalitatieve verplichting voor deze ontwikkeling</t>
  </si>
  <si>
    <t>Storting in gemeentelijke BiO-fonds, na goedkeuring door de gemeente</t>
  </si>
  <si>
    <t>Investering in kwaliteitsverbetering: zelfrealisatie in plan + storting BiO-fonds</t>
  </si>
  <si>
    <t>Voldoet de totale investering in kwaliteitsveretering van het landschap?</t>
  </si>
  <si>
    <t>BiO-fonds</t>
  </si>
  <si>
    <t xml:space="preserve"> #1</t>
  </si>
  <si>
    <t>Eenjarige bewortelde stek en 3 jarige wilgenpoten</t>
  </si>
  <si>
    <t>Bosplantsoen; conventioneel geteeld en autochtone-herkomst (excl. (dijk)taluds)</t>
  </si>
  <si>
    <t>Bosplantsoen; conventioneel geteeld en autochtone-herkomst op (dijk)taluds</t>
  </si>
  <si>
    <t>Populier en wilg maat 10-12 en veren langzaamgroeiende soorten lengte 200-250 cm</t>
  </si>
  <si>
    <t>€ / stuk</t>
  </si>
  <si>
    <t>Inzaaien botanische hooilandrand en wilde bijenrand op grasland</t>
  </si>
  <si>
    <t>Aanschaf en inzaaien graskruidenmengsel (per hectare)</t>
  </si>
  <si>
    <t>(Laan)boom en hoogstamfruitboom maat 10-12</t>
  </si>
  <si>
    <t>(max 3 jaar)</t>
  </si>
  <si>
    <t>Houtwal en houtsingel - jaarlijks beheer</t>
  </si>
  <si>
    <t>ha.</t>
  </si>
  <si>
    <t>p/jr</t>
  </si>
  <si>
    <t>Houtwal en houtsingel - cyclisch beheer</t>
  </si>
  <si>
    <t>per keer</t>
  </si>
  <si>
    <t>Elzensingel - jaarlijks beheer</t>
  </si>
  <si>
    <t>meter</t>
  </si>
  <si>
    <t>Elzensinge - cyclisch beheer &gt; 75% bedekking</t>
  </si>
  <si>
    <t>Bossingel en bosje - jaarlijks beheer</t>
  </si>
  <si>
    <t>Bossingel en bosje - cyclisch beheer</t>
  </si>
  <si>
    <t>Hakhoutbosje - jaarlijks beheer</t>
  </si>
  <si>
    <t>Hakhoutbosje- cyclisch beheer langzaamgroeiende soorten</t>
  </si>
  <si>
    <t>Hakhoutbosje - cyclisch beheer snelgroeiende soorten</t>
  </si>
  <si>
    <t>Griendje - jaarlijks beheer</t>
  </si>
  <si>
    <t>Griendje - cyclisch beheer</t>
  </si>
  <si>
    <t>Struweelhaag - jaarlijks beheer</t>
  </si>
  <si>
    <t>Struweelhaag - cyclisch beheer (cyclus 5-7 jaar)</t>
  </si>
  <si>
    <t>Struweelhaag - cyclisch beheer (cyclus &gt; 12 jaar)</t>
  </si>
  <si>
    <t>Knip- of scheerheg - jaarlijks scheren/knippen</t>
  </si>
  <si>
    <t>Knip- of scheerheg - Tweemaal scheren</t>
  </si>
  <si>
    <t>Bomenrij en solitaire boom - cyclisch beheer diameter &lt; 20 cm</t>
  </si>
  <si>
    <t>stuks</t>
  </si>
  <si>
    <t>Bomenrij en solitaire boom - cyclisch beheer diameter 20-60 cm</t>
  </si>
  <si>
    <t>Bomenrij en solitaire boom - cyclisch beheer diameter &gt; 60 cm</t>
  </si>
  <si>
    <t>Knotboom - cyclisch beheer diameter &lt; 20 cm</t>
  </si>
  <si>
    <t>Knotboom - cyclisch beheer diameter 20-60 cm</t>
  </si>
  <si>
    <t>Knotboom - cyclisch beheer diameter &gt; 60 cm</t>
  </si>
  <si>
    <t>Hoogstamboomgaard - cyclisch beheer</t>
  </si>
  <si>
    <t>Struweelrand - jaarlijks beheer</t>
  </si>
  <si>
    <t>Struweelrand - cyclisch beheer</t>
  </si>
  <si>
    <t>Poel en klein historisch water - jaarlijks beheer &lt; 175 m2</t>
  </si>
  <si>
    <t>Poel en klein historisch water - cyclisch beheer &lt; 175 m2</t>
  </si>
  <si>
    <t>Poel en klein historisch water - jaarlijks beheer &gt; 175 m2</t>
  </si>
  <si>
    <t>Poel en klein historisch water - cyclisch beheer &gt; 175 m2</t>
  </si>
  <si>
    <t>Natuurvriendelijkeoever - Graskruidenoever</t>
  </si>
  <si>
    <t>Natuurvriendelijkeoever - Rietoever</t>
  </si>
  <si>
    <t>Infiltratiegreppel - jaarlijks beheer</t>
  </si>
  <si>
    <t>Waterbergingsvoorziening- natte laagte</t>
  </si>
  <si>
    <t>Waterbergingsvoorziening- Ondiepe plas</t>
  </si>
  <si>
    <t>Waterbergingsvoorziening- Broekbos</t>
  </si>
  <si>
    <t>Wandelpad over boerenland - jaarlijks beheer</t>
  </si>
  <si>
    <t>Botanische weiderand - jaarlijks beheer</t>
  </si>
  <si>
    <t>Botanische hooilandrand - agrarisch beheer</t>
  </si>
  <si>
    <t>Botanische hooilandrand - natuurbeheer</t>
  </si>
  <si>
    <t>Wilde bijenrand op grasland - agrarisch beheer</t>
  </si>
  <si>
    <t>Wilde bijenrand op grasland - naturbeheer</t>
  </si>
  <si>
    <t>Wintervoedsel - klei</t>
  </si>
  <si>
    <t>Wintervoedsel - zand</t>
  </si>
  <si>
    <t>Wilde bijenrand op bouwland - klei</t>
  </si>
  <si>
    <t>Wilde bijenrand op bouwland - zand</t>
  </si>
  <si>
    <t>Patrijzenrand - klei</t>
  </si>
  <si>
    <t>Patrijzenrand - zand</t>
  </si>
  <si>
    <t>Bloemblok voor akkervogels - klei</t>
  </si>
  <si>
    <t>Bloemblok voor akkervogels - zand</t>
  </si>
  <si>
    <t>eenheid</t>
  </si>
  <si>
    <t>per</t>
  </si>
  <si>
    <t>Aanschaf aanplant</t>
  </si>
  <si>
    <t>Vorm van kwaliteitsverbetering</t>
  </si>
  <si>
    <t>Kwaliteitsverbetering in het landschap</t>
  </si>
  <si>
    <t>Kwaliteitsverbetering op of om eigen erf</t>
  </si>
  <si>
    <t>2.</t>
  </si>
  <si>
    <t>3.</t>
  </si>
  <si>
    <t>1.</t>
  </si>
  <si>
    <t>Afdracht aan het BIO fonds</t>
  </si>
  <si>
    <t>mei 2024</t>
  </si>
  <si>
    <t>Titel en locatie van de ontwikkeling:</t>
  </si>
  <si>
    <t>Oppervlakte betrokken wijzigingsgebied:</t>
  </si>
  <si>
    <t>Te leveren Kwaliteitsverbetering van het landschap:</t>
  </si>
  <si>
    <t>oppervlakte /lengte</t>
  </si>
  <si>
    <t>oppervlakte / lengte</t>
  </si>
  <si>
    <r>
      <t xml:space="preserve">Overig (op basis van offerte)
</t>
    </r>
    <r>
      <rPr>
        <sz val="12"/>
        <color theme="1"/>
        <rFont val="Calibri"/>
        <family val="2"/>
        <scheme val="minor"/>
      </rPr>
      <t>specifieke posten hieronder invullen</t>
    </r>
  </si>
  <si>
    <t>€ / eenheid</t>
  </si>
  <si>
    <t xml:space="preserve">De kosten voor aanplant zijn gebaseerd op de provinciale subsidieregeling Stimuleringsregeling Landschap (stila). De bedragen uit de Stila worden regelmatig geactualiseerd. Indien de bedragen uit bovenstaande tabel achterhaald zijn mag direct worden aangesloten bij de bedagen uit de Stila: https://lokaleregelgeving.overheid.nl/CVDR641265/6  </t>
  </si>
  <si>
    <t xml:space="preserve">€ / eenh </t>
  </si>
  <si>
    <t>oppervlakte
(ha)</t>
  </si>
  <si>
    <t>Bestemmingswinst</t>
  </si>
  <si>
    <r>
      <rPr>
        <i/>
        <vertAlign val="superscript"/>
        <sz val="12"/>
        <color theme="1"/>
        <rFont val="Calibri"/>
        <family val="2"/>
        <scheme val="minor"/>
      </rPr>
      <t>#1</t>
    </r>
    <r>
      <rPr>
        <i/>
        <sz val="12"/>
        <color theme="1"/>
        <rFont val="Calibri"/>
        <family val="2"/>
        <scheme val="minor"/>
      </rPr>
      <t xml:space="preserve"> De begripsomschrijvingen en bestemmingsomschrijvingen uit het bestemmingsplan van de gemeente Someren zijn bepalend voor de indeling</t>
    </r>
  </si>
  <si>
    <r>
      <rPr>
        <i/>
        <vertAlign val="superscript"/>
        <sz val="12"/>
        <color theme="1"/>
        <rFont val="Calibri"/>
        <family val="2"/>
        <scheme val="minor"/>
      </rPr>
      <t xml:space="preserve">#2 </t>
    </r>
    <r>
      <rPr>
        <i/>
        <sz val="12"/>
        <color theme="1"/>
        <rFont val="Calibri"/>
        <family val="2"/>
        <scheme val="minor"/>
      </rPr>
      <t>Aan een (agrarische) bedrijfswoning wordt 1.000 m2 van het bouwvlak toegerekend</t>
    </r>
  </si>
  <si>
    <r>
      <rPr>
        <i/>
        <vertAlign val="superscript"/>
        <sz val="12"/>
        <color theme="1"/>
        <rFont val="Calibri"/>
        <family val="2"/>
        <scheme val="minor"/>
      </rPr>
      <t>#3</t>
    </r>
    <r>
      <rPr>
        <i/>
        <sz val="12"/>
        <color theme="1"/>
        <rFont val="Calibri"/>
        <family val="2"/>
        <scheme val="minor"/>
      </rPr>
      <t xml:space="preserve"> Op basis van de LIR 2023 wordt een andere weging toegepast indien men de kwaliteitsverbetering bij categorie 3 ontwikkelingen op of om het eigen erf realiseert.</t>
    </r>
  </si>
  <si>
    <t>% tegenprestatie</t>
  </si>
  <si>
    <t>Check oppervlakte wijzigingsgebied</t>
  </si>
  <si>
    <t>vul alleen de gele cellen in</t>
  </si>
  <si>
    <t>Overig (op basis van een te overleggen getekende offerte / opdrachtbevestiging)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</si>
</sst>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_ [$€-413]\ * #,##0.00_ ;_ [$€-413]\ * \-#,##0.00_ ;_ [$€-413]\ * &quot;-&quot;??_ ;_ @_ "/>
  </numFmts>
  <fonts count="42" x14ac:knownFonts="1">
    <font>
      <sz val="11"/>
      <color theme="1"/>
      <name val="Calibri"/>
      <family val="2"/>
      <scheme val="minor"/>
    </font>
    <font>
      <sz val="11"/>
      <color theme="1"/>
      <name val="Arial"/>
      <family val="2"/>
    </font>
    <font>
      <sz val="11"/>
      <color theme="1"/>
      <name val="Calibri"/>
      <family val="2"/>
      <scheme val="minor"/>
    </font>
    <font>
      <b/>
      <u/>
      <sz val="12"/>
      <color theme="1"/>
      <name val="Calibri"/>
      <family val="2"/>
      <scheme val="minor"/>
    </font>
    <font>
      <sz val="12"/>
      <color theme="1"/>
      <name val="Calibri"/>
      <family val="2"/>
      <scheme val="minor"/>
    </font>
    <font>
      <i/>
      <sz val="12"/>
      <color theme="1"/>
      <name val="Calibri"/>
      <family val="2"/>
      <scheme val="minor"/>
    </font>
    <font>
      <b/>
      <sz val="12"/>
      <color theme="1"/>
      <name val="Calibri"/>
      <family val="2"/>
      <scheme val="minor"/>
    </font>
    <font>
      <b/>
      <i/>
      <sz val="12"/>
      <color theme="1"/>
      <name val="Calibri"/>
      <family val="2"/>
      <scheme val="minor"/>
    </font>
    <font>
      <sz val="12"/>
      <color rgb="FFFF0000"/>
      <name val="Calibri"/>
      <family val="2"/>
      <scheme val="minor"/>
    </font>
    <font>
      <b/>
      <i/>
      <sz val="12"/>
      <color rgb="FFFF0000"/>
      <name val="Calibri"/>
      <family val="2"/>
      <scheme val="minor"/>
    </font>
    <font>
      <sz val="16"/>
      <color theme="1"/>
      <name val="Calibri"/>
      <family val="2"/>
      <scheme val="minor"/>
    </font>
    <font>
      <b/>
      <i/>
      <sz val="12"/>
      <name val="Calibri"/>
      <family val="2"/>
      <scheme val="minor"/>
    </font>
    <font>
      <sz val="12"/>
      <name val="Calibri"/>
      <family val="2"/>
      <scheme val="minor"/>
    </font>
    <font>
      <b/>
      <sz val="12"/>
      <name val="Calibri"/>
      <family val="2"/>
      <scheme val="minor"/>
    </font>
    <font>
      <b/>
      <sz val="12"/>
      <color theme="0"/>
      <name val="Calibri"/>
      <family val="2"/>
      <scheme val="minor"/>
    </font>
    <font>
      <b/>
      <i/>
      <vertAlign val="superscript"/>
      <sz val="12"/>
      <color theme="1"/>
      <name val="Calibri"/>
      <family val="2"/>
      <scheme val="minor"/>
    </font>
    <font>
      <b/>
      <vertAlign val="superscript"/>
      <sz val="12"/>
      <color theme="1"/>
      <name val="Calibri"/>
      <family val="2"/>
      <scheme val="minor"/>
    </font>
    <font>
      <vertAlign val="superscript"/>
      <sz val="12"/>
      <color theme="1"/>
      <name val="Calibri"/>
      <family val="2"/>
      <scheme val="minor"/>
    </font>
    <font>
      <b/>
      <u/>
      <vertAlign val="superscript"/>
      <sz val="12"/>
      <color theme="1"/>
      <name val="Calibri"/>
      <family val="2"/>
      <scheme val="minor"/>
    </font>
    <font>
      <b/>
      <vertAlign val="superscript"/>
      <sz val="12"/>
      <color theme="0"/>
      <name val="Calibri"/>
      <family val="2"/>
      <scheme val="minor"/>
    </font>
    <font>
      <i/>
      <vertAlign val="superscript"/>
      <sz val="12"/>
      <color theme="1"/>
      <name val="Calibri"/>
      <family val="2"/>
      <scheme val="minor"/>
    </font>
    <font>
      <vertAlign val="superscript"/>
      <sz val="12"/>
      <name val="Calibri"/>
      <family val="2"/>
      <scheme val="minor"/>
    </font>
    <font>
      <u/>
      <sz val="11"/>
      <color theme="10"/>
      <name val="Calibri"/>
      <family val="2"/>
      <scheme val="minor"/>
    </font>
    <font>
      <b/>
      <sz val="11"/>
      <color theme="0"/>
      <name val="Arial"/>
      <family val="2"/>
    </font>
    <font>
      <u/>
      <sz val="12"/>
      <color theme="10"/>
      <name val="Calibri"/>
      <family val="2"/>
      <scheme val="minor"/>
    </font>
    <font>
      <b/>
      <sz val="14"/>
      <color theme="0"/>
      <name val="Calibri"/>
      <family val="2"/>
      <scheme val="minor"/>
    </font>
    <font>
      <sz val="14"/>
      <color theme="1"/>
      <name val="Calibri"/>
      <family val="2"/>
      <scheme val="minor"/>
    </font>
    <font>
      <b/>
      <i/>
      <sz val="14"/>
      <name val="Calibri"/>
      <family val="2"/>
      <scheme val="minor"/>
    </font>
    <font>
      <b/>
      <sz val="14"/>
      <name val="Calibri"/>
      <family val="2"/>
      <scheme val="minor"/>
    </font>
    <font>
      <b/>
      <vertAlign val="superscript"/>
      <sz val="14"/>
      <name val="Calibri"/>
      <family val="2"/>
      <scheme val="minor"/>
    </font>
    <font>
      <sz val="14"/>
      <name val="Calibri"/>
      <family val="2"/>
      <scheme val="minor"/>
    </font>
    <font>
      <b/>
      <sz val="16"/>
      <color theme="0"/>
      <name val="Calibri"/>
      <family val="2"/>
      <scheme val="minor"/>
    </font>
    <font>
      <b/>
      <vertAlign val="superscript"/>
      <sz val="16"/>
      <color theme="0"/>
      <name val="Calibri"/>
      <family val="2"/>
      <scheme val="minor"/>
    </font>
    <font>
      <b/>
      <sz val="16"/>
      <color theme="1"/>
      <name val="Calibri"/>
      <family val="2"/>
      <scheme val="minor"/>
    </font>
    <font>
      <b/>
      <u/>
      <sz val="14"/>
      <color theme="1"/>
      <name val="Calibri"/>
      <family val="2"/>
      <scheme val="minor"/>
    </font>
    <font>
      <b/>
      <u/>
      <sz val="20"/>
      <color theme="1"/>
      <name val="Calibri"/>
      <family val="2"/>
      <scheme val="minor"/>
    </font>
    <font>
      <b/>
      <u/>
      <sz val="22"/>
      <color theme="1"/>
      <name val="Calibri"/>
      <family val="2"/>
      <scheme val="minor"/>
    </font>
    <font>
      <sz val="10"/>
      <color theme="1"/>
      <name val="Calibri"/>
      <family val="2"/>
      <scheme val="minor"/>
    </font>
    <font>
      <b/>
      <i/>
      <sz val="14"/>
      <color rgb="FFFF0000"/>
      <name val="Calibri"/>
      <family val="2"/>
      <scheme val="minor"/>
    </font>
    <font>
      <vertAlign val="superscript"/>
      <sz val="14"/>
      <color theme="1"/>
      <name val="Calibri"/>
      <family val="2"/>
      <scheme val="minor"/>
    </font>
    <font>
      <sz val="14"/>
      <color theme="0"/>
      <name val="Calibri"/>
      <family val="2"/>
      <scheme val="minor"/>
    </font>
    <font>
      <vertAlign val="superscript"/>
      <sz val="14"/>
      <name val="Calibri"/>
      <family val="2"/>
      <scheme val="minor"/>
    </font>
  </fonts>
  <fills count="12">
    <fill>
      <patternFill patternType="none"/>
    </fill>
    <fill>
      <patternFill patternType="gray125"/>
    </fill>
    <fill>
      <patternFill patternType="solid">
        <fgColor theme="9" tint="0.39997558519241921"/>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rgb="FFA5A5A5"/>
      </patternFill>
    </fill>
    <fill>
      <patternFill patternType="solid">
        <fgColor theme="9" tint="0.79998168889431442"/>
        <bgColor indexed="65"/>
      </patternFill>
    </fill>
    <fill>
      <patternFill patternType="solid">
        <fgColor rgb="FFFFFF00"/>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5" tint="0.59999389629810485"/>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6">
    <xf numFmtId="0" fontId="0" fillId="0" borderId="0"/>
    <xf numFmtId="44" fontId="2" fillId="0" borderId="0" applyFont="0" applyFill="0" applyBorder="0" applyAlignment="0" applyProtection="0"/>
    <xf numFmtId="0" fontId="22" fillId="0" borderId="0" applyNumberFormat="0" applyFill="0" applyBorder="0" applyAlignment="0" applyProtection="0"/>
    <xf numFmtId="9" fontId="2" fillId="0" borderId="0" applyFont="0" applyFill="0" applyBorder="0" applyAlignment="0" applyProtection="0"/>
    <xf numFmtId="0" fontId="23" fillId="6" borderId="14" applyNumberFormat="0" applyAlignment="0" applyProtection="0"/>
    <xf numFmtId="0" fontId="1" fillId="7" borderId="0" applyNumberFormat="0" applyBorder="0" applyAlignment="0" applyProtection="0"/>
  </cellStyleXfs>
  <cellXfs count="274">
    <xf numFmtId="0" fontId="0" fillId="0" borderId="0" xfId="0"/>
    <xf numFmtId="44" fontId="7" fillId="0" borderId="0" xfId="1" applyFont="1" applyFill="1" applyBorder="1" applyAlignment="1" applyProtection="1">
      <alignment horizontal="right"/>
    </xf>
    <xf numFmtId="44" fontId="9" fillId="0" borderId="0" xfId="1" applyFont="1" applyFill="1" applyBorder="1" applyAlignment="1" applyProtection="1">
      <alignment horizontal="center"/>
    </xf>
    <xf numFmtId="44" fontId="12" fillId="0" borderId="0" xfId="1" applyFont="1" applyFill="1" applyBorder="1" applyAlignment="1" applyProtection="1">
      <alignment horizontal="right"/>
    </xf>
    <xf numFmtId="44" fontId="12" fillId="0" borderId="0" xfId="1" applyFont="1" applyFill="1" applyBorder="1" applyAlignment="1" applyProtection="1">
      <alignment horizontal="center"/>
    </xf>
    <xf numFmtId="44" fontId="4" fillId="0" borderId="0" xfId="1" applyFont="1" applyProtection="1"/>
    <xf numFmtId="44" fontId="9" fillId="0" borderId="0" xfId="1" applyFont="1" applyFill="1" applyBorder="1" applyAlignment="1" applyProtection="1">
      <alignment horizontal="left"/>
    </xf>
    <xf numFmtId="44" fontId="4" fillId="0" borderId="0" xfId="1" applyFont="1" applyFill="1" applyProtection="1"/>
    <xf numFmtId="0" fontId="4" fillId="0" borderId="0" xfId="0" applyFont="1"/>
    <xf numFmtId="0" fontId="33" fillId="4" borderId="4" xfId="0" applyFont="1" applyFill="1" applyBorder="1"/>
    <xf numFmtId="0" fontId="33" fillId="0" borderId="0" xfId="0" applyFont="1"/>
    <xf numFmtId="0" fontId="17" fillId="0" borderId="0" xfId="0" applyFont="1"/>
    <xf numFmtId="0" fontId="20" fillId="2" borderId="4" xfId="0" applyFont="1" applyFill="1" applyBorder="1"/>
    <xf numFmtId="44" fontId="6" fillId="2" borderId="4" xfId="1" applyFont="1" applyFill="1" applyBorder="1" applyAlignment="1" applyProtection="1">
      <alignment horizontal="center"/>
    </xf>
    <xf numFmtId="0" fontId="6" fillId="2" borderId="4" xfId="0" applyFont="1" applyFill="1" applyBorder="1" applyAlignment="1">
      <alignment horizontal="center"/>
    </xf>
    <xf numFmtId="44" fontId="6" fillId="5" borderId="4" xfId="1" applyFont="1" applyFill="1" applyBorder="1" applyAlignment="1" applyProtection="1">
      <alignment horizontal="center"/>
    </xf>
    <xf numFmtId="0" fontId="6" fillId="5" borderId="4" xfId="0" applyFont="1" applyFill="1" applyBorder="1"/>
    <xf numFmtId="0" fontId="6" fillId="5" borderId="4" xfId="0" applyFont="1" applyFill="1" applyBorder="1" applyAlignment="1">
      <alignment horizontal="center"/>
    </xf>
    <xf numFmtId="44" fontId="6" fillId="5" borderId="1" xfId="1" applyFont="1" applyFill="1" applyBorder="1" applyProtection="1"/>
    <xf numFmtId="0" fontId="6" fillId="0" borderId="0" xfId="0" applyFont="1"/>
    <xf numFmtId="44" fontId="4" fillId="0" borderId="0" xfId="1" applyFont="1" applyFill="1" applyBorder="1" applyProtection="1"/>
    <xf numFmtId="0" fontId="16" fillId="2" borderId="4" xfId="0" applyFont="1" applyFill="1" applyBorder="1"/>
    <xf numFmtId="0" fontId="4" fillId="5" borderId="4" xfId="0" applyFont="1" applyFill="1" applyBorder="1"/>
    <xf numFmtId="0" fontId="7" fillId="2" borderId="4" xfId="0" applyFont="1" applyFill="1" applyBorder="1" applyAlignment="1">
      <alignment horizontal="right" vertical="top"/>
    </xf>
    <xf numFmtId="44" fontId="6" fillId="2" borderId="4" xfId="1" applyFont="1" applyFill="1" applyBorder="1" applyAlignment="1" applyProtection="1">
      <alignment horizontal="center" vertical="top"/>
    </xf>
    <xf numFmtId="0" fontId="6" fillId="2" borderId="4" xfId="0" applyFont="1" applyFill="1" applyBorder="1" applyAlignment="1">
      <alignment horizontal="center" vertical="top" wrapText="1"/>
    </xf>
    <xf numFmtId="44" fontId="6" fillId="2" borderId="1" xfId="1" applyFont="1" applyFill="1" applyBorder="1" applyAlignment="1" applyProtection="1">
      <alignment vertical="top"/>
    </xf>
    <xf numFmtId="0" fontId="4" fillId="0" borderId="0" xfId="0" applyFont="1" applyAlignment="1">
      <alignment vertical="top"/>
    </xf>
    <xf numFmtId="0" fontId="4" fillId="0" borderId="0" xfId="0" applyFont="1" applyAlignment="1">
      <alignment wrapText="1"/>
    </xf>
    <xf numFmtId="0" fontId="12" fillId="0" borderId="0" xfId="0" applyFont="1"/>
    <xf numFmtId="0" fontId="14" fillId="0" borderId="0" xfId="0" applyFont="1"/>
    <xf numFmtId="0" fontId="4" fillId="0" borderId="0" xfId="0" applyFont="1" applyAlignment="1">
      <alignment horizontal="left" wrapText="1"/>
    </xf>
    <xf numFmtId="0" fontId="7" fillId="0" borderId="0" xfId="0" applyFont="1" applyAlignment="1">
      <alignment horizontal="left" wrapText="1"/>
    </xf>
    <xf numFmtId="0" fontId="7" fillId="0" borderId="0" xfId="0" applyFont="1"/>
    <xf numFmtId="0" fontId="5" fillId="0" borderId="0" xfId="0" applyFont="1" applyAlignment="1">
      <alignment horizontal="center"/>
    </xf>
    <xf numFmtId="164" fontId="4" fillId="0" borderId="0" xfId="1" applyNumberFormat="1" applyFont="1" applyFill="1" applyProtection="1"/>
    <xf numFmtId="0" fontId="7" fillId="0" borderId="0" xfId="0" applyFont="1" applyAlignment="1">
      <alignment vertical="top"/>
    </xf>
    <xf numFmtId="0" fontId="7" fillId="0" borderId="0" xfId="5" applyFont="1" applyFill="1" applyAlignment="1" applyProtection="1">
      <alignment vertical="top"/>
    </xf>
    <xf numFmtId="0" fontId="4" fillId="0" borderId="0" xfId="5" applyFont="1" applyFill="1" applyProtection="1"/>
    <xf numFmtId="44" fontId="4" fillId="0" borderId="22" xfId="1" applyFont="1" applyFill="1" applyBorder="1" applyProtection="1"/>
    <xf numFmtId="0" fontId="16" fillId="2" borderId="0" xfId="0" applyFont="1" applyFill="1"/>
    <xf numFmtId="44" fontId="6" fillId="2" borderId="0" xfId="1" applyFont="1" applyFill="1" applyBorder="1" applyAlignment="1" applyProtection="1">
      <alignment horizontal="center"/>
    </xf>
    <xf numFmtId="0" fontId="6" fillId="2" borderId="0" xfId="0" applyFont="1" applyFill="1" applyAlignment="1">
      <alignment horizontal="center"/>
    </xf>
    <xf numFmtId="0" fontId="4" fillId="5" borderId="0" xfId="0" applyFont="1" applyFill="1"/>
    <xf numFmtId="44" fontId="6" fillId="5" borderId="0" xfId="1" applyFont="1" applyFill="1" applyBorder="1" applyAlignment="1" applyProtection="1">
      <alignment horizontal="center"/>
    </xf>
    <xf numFmtId="44" fontId="6" fillId="2" borderId="4" xfId="1" applyFont="1" applyFill="1" applyBorder="1" applyProtection="1"/>
    <xf numFmtId="0" fontId="6" fillId="2" borderId="4" xfId="0" applyFont="1" applyFill="1" applyBorder="1"/>
    <xf numFmtId="44" fontId="7" fillId="5" borderId="4" xfId="1" applyFont="1" applyFill="1" applyBorder="1" applyAlignment="1" applyProtection="1">
      <alignment horizontal="center"/>
    </xf>
    <xf numFmtId="0" fontId="4" fillId="5" borderId="5" xfId="0" applyFont="1" applyFill="1" applyBorder="1"/>
    <xf numFmtId="0" fontId="4" fillId="0" borderId="0" xfId="0" applyFont="1" applyAlignment="1">
      <alignment horizontal="left" vertical="top" wrapText="1"/>
    </xf>
    <xf numFmtId="0" fontId="17" fillId="0" borderId="0" xfId="0" applyFont="1" applyAlignment="1">
      <alignment horizontal="left" vertical="top" wrapText="1"/>
    </xf>
    <xf numFmtId="44" fontId="4" fillId="0" borderId="0" xfId="1" applyFont="1" applyAlignment="1" applyProtection="1">
      <alignment wrapText="1"/>
    </xf>
    <xf numFmtId="0" fontId="4" fillId="0" borderId="0" xfId="0" applyFont="1" applyAlignment="1">
      <alignment horizontal="left" vertical="top"/>
    </xf>
    <xf numFmtId="44" fontId="6" fillId="5" borderId="4" xfId="1" applyFont="1" applyFill="1" applyBorder="1" applyProtection="1"/>
    <xf numFmtId="0" fontId="32" fillId="4" borderId="4" xfId="0" applyFont="1" applyFill="1" applyBorder="1"/>
    <xf numFmtId="44" fontId="31" fillId="4" borderId="4" xfId="1" applyFont="1" applyFill="1" applyBorder="1" applyProtection="1"/>
    <xf numFmtId="0" fontId="10" fillId="4" borderId="4" xfId="0" applyFont="1" applyFill="1" applyBorder="1"/>
    <xf numFmtId="0" fontId="10" fillId="4" borderId="5" xfId="0" applyFont="1" applyFill="1" applyBorder="1" applyAlignment="1">
      <alignment wrapText="1"/>
    </xf>
    <xf numFmtId="0" fontId="10" fillId="0" borderId="0" xfId="0" applyFont="1" applyAlignment="1">
      <alignment wrapText="1"/>
    </xf>
    <xf numFmtId="0" fontId="10" fillId="0" borderId="0" xfId="0" applyFont="1"/>
    <xf numFmtId="0" fontId="29" fillId="2" borderId="4" xfId="0" applyFont="1" applyFill="1" applyBorder="1"/>
    <xf numFmtId="44" fontId="28" fillId="2" borderId="4" xfId="1" applyFont="1" applyFill="1" applyBorder="1" applyProtection="1"/>
    <xf numFmtId="0" fontId="30" fillId="2" borderId="4" xfId="0" applyFont="1" applyFill="1" applyBorder="1"/>
    <xf numFmtId="44" fontId="28" fillId="5" borderId="4" xfId="1" applyFont="1" applyFill="1" applyBorder="1" applyProtection="1"/>
    <xf numFmtId="0" fontId="26" fillId="5" borderId="5" xfId="0" applyFont="1" applyFill="1" applyBorder="1" applyAlignment="1">
      <alignment wrapText="1"/>
    </xf>
    <xf numFmtId="0" fontId="26" fillId="0" borderId="0" xfId="0" applyFont="1" applyAlignment="1">
      <alignment wrapText="1"/>
    </xf>
    <xf numFmtId="0" fontId="26" fillId="0" borderId="0" xfId="0" applyFont="1"/>
    <xf numFmtId="0" fontId="39" fillId="0" borderId="0" xfId="0" applyFont="1"/>
    <xf numFmtId="44" fontId="26" fillId="0" borderId="0" xfId="1" applyFont="1" applyProtection="1"/>
    <xf numFmtId="44" fontId="38" fillId="0" borderId="0" xfId="1" applyFont="1" applyAlignment="1" applyProtection="1">
      <alignment horizontal="right" vertical="top"/>
    </xf>
    <xf numFmtId="44" fontId="9" fillId="0" borderId="0" xfId="1" applyFont="1" applyAlignment="1" applyProtection="1">
      <alignment horizontal="center" vertical="top"/>
    </xf>
    <xf numFmtId="0" fontId="21" fillId="0" borderId="0" xfId="0" applyFont="1"/>
    <xf numFmtId="44" fontId="12" fillId="0" borderId="0" xfId="1" applyFont="1" applyFill="1" applyBorder="1" applyProtection="1"/>
    <xf numFmtId="44" fontId="11" fillId="0" borderId="0" xfId="1" applyFont="1" applyFill="1" applyBorder="1" applyAlignment="1" applyProtection="1">
      <alignment horizontal="center" vertical="top"/>
    </xf>
    <xf numFmtId="0" fontId="10" fillId="4" borderId="5" xfId="0" applyFont="1" applyFill="1" applyBorder="1" applyAlignment="1">
      <alignment vertical="top"/>
    </xf>
    <xf numFmtId="0" fontId="10" fillId="0" borderId="0" xfId="0" applyFont="1" applyAlignment="1">
      <alignment vertical="top"/>
    </xf>
    <xf numFmtId="0" fontId="14" fillId="4" borderId="11" xfId="0" applyFont="1" applyFill="1" applyBorder="1" applyAlignment="1">
      <alignment horizontal="left"/>
    </xf>
    <xf numFmtId="0" fontId="14" fillId="4" borderId="12" xfId="0" applyFont="1" applyFill="1" applyBorder="1" applyAlignment="1">
      <alignment horizontal="left"/>
    </xf>
    <xf numFmtId="0" fontId="14" fillId="4" borderId="12" xfId="0" applyFont="1" applyFill="1" applyBorder="1"/>
    <xf numFmtId="0" fontId="19" fillId="4" borderId="12" xfId="0" applyFont="1" applyFill="1" applyBorder="1"/>
    <xf numFmtId="44" fontId="14" fillId="4" borderId="12" xfId="1" applyFont="1" applyFill="1" applyBorder="1" applyProtection="1"/>
    <xf numFmtId="0" fontId="4" fillId="4" borderId="17" xfId="0" applyFont="1" applyFill="1" applyBorder="1"/>
    <xf numFmtId="44" fontId="12" fillId="0" borderId="0" xfId="1" applyFont="1" applyFill="1" applyProtection="1"/>
    <xf numFmtId="0" fontId="7" fillId="0" borderId="0" xfId="0" applyFont="1" applyAlignment="1">
      <alignment horizontal="right" vertical="top" wrapText="1"/>
    </xf>
    <xf numFmtId="0" fontId="15" fillId="0" borderId="0" xfId="0" applyFont="1" applyAlignment="1">
      <alignment horizontal="right" vertical="top"/>
    </xf>
    <xf numFmtId="0" fontId="24" fillId="0" borderId="0" xfId="2" applyFont="1" applyFill="1" applyProtection="1"/>
    <xf numFmtId="0" fontId="16" fillId="2" borderId="4" xfId="0" applyFont="1" applyFill="1" applyBorder="1" applyAlignment="1">
      <alignment vertical="top"/>
    </xf>
    <xf numFmtId="44" fontId="6" fillId="5" borderId="4" xfId="1" applyFont="1" applyFill="1" applyBorder="1" applyAlignment="1" applyProtection="1">
      <alignment horizontal="center" vertical="top"/>
    </xf>
    <xf numFmtId="0" fontId="4" fillId="5" borderId="4" xfId="0" applyFont="1" applyFill="1" applyBorder="1" applyAlignment="1">
      <alignment vertical="top"/>
    </xf>
    <xf numFmtId="44" fontId="6" fillId="5" borderId="1" xfId="1" applyFont="1" applyFill="1" applyBorder="1" applyAlignment="1" applyProtection="1">
      <alignment vertical="top"/>
    </xf>
    <xf numFmtId="0" fontId="4" fillId="0" borderId="0" xfId="0" applyFont="1" applyAlignment="1">
      <alignment horizontal="left"/>
    </xf>
    <xf numFmtId="0" fontId="37" fillId="0" borderId="0" xfId="0" applyFont="1" applyAlignment="1">
      <alignment horizontal="center"/>
    </xf>
    <xf numFmtId="164" fontId="4" fillId="0" borderId="0" xfId="1" applyNumberFormat="1" applyFont="1" applyFill="1" applyAlignment="1" applyProtection="1">
      <alignment horizontal="center"/>
    </xf>
    <xf numFmtId="0" fontId="20" fillId="0" borderId="0" xfId="0" applyFont="1"/>
    <xf numFmtId="0" fontId="4" fillId="0" borderId="21" xfId="0" applyFont="1" applyBorder="1"/>
    <xf numFmtId="44" fontId="4" fillId="0" borderId="0" xfId="1" applyFont="1" applyFill="1" applyAlignment="1" applyProtection="1">
      <alignment horizontal="center"/>
    </xf>
    <xf numFmtId="0" fontId="4" fillId="8" borderId="6" xfId="0" applyFont="1" applyFill="1" applyBorder="1" applyProtection="1">
      <protection locked="0"/>
    </xf>
    <xf numFmtId="0" fontId="4" fillId="8" borderId="2" xfId="0" applyFont="1" applyFill="1" applyBorder="1" applyProtection="1">
      <protection locked="0"/>
    </xf>
    <xf numFmtId="164" fontId="4" fillId="8" borderId="2" xfId="1" applyNumberFormat="1" applyFont="1" applyFill="1" applyBorder="1" applyProtection="1">
      <protection locked="0"/>
    </xf>
    <xf numFmtId="164" fontId="4" fillId="8" borderId="2" xfId="5" applyNumberFormat="1" applyFont="1" applyFill="1" applyBorder="1" applyProtection="1">
      <protection locked="0"/>
    </xf>
    <xf numFmtId="0" fontId="4" fillId="8" borderId="2" xfId="5" applyFont="1" applyFill="1" applyBorder="1" applyProtection="1">
      <protection locked="0"/>
    </xf>
    <xf numFmtId="164" fontId="4" fillId="8" borderId="6" xfId="1" applyNumberFormat="1" applyFont="1" applyFill="1" applyBorder="1" applyAlignment="1" applyProtection="1">
      <alignment wrapText="1"/>
      <protection locked="0"/>
    </xf>
    <xf numFmtId="164" fontId="4" fillId="8" borderId="2" xfId="1" applyNumberFormat="1" applyFont="1" applyFill="1" applyBorder="1" applyAlignment="1" applyProtection="1">
      <alignment wrapText="1"/>
      <protection locked="0"/>
    </xf>
    <xf numFmtId="164" fontId="12" fillId="8" borderId="6" xfId="1" applyNumberFormat="1" applyFont="1" applyFill="1" applyBorder="1" applyProtection="1">
      <protection locked="0"/>
    </xf>
    <xf numFmtId="44" fontId="7" fillId="9" borderId="2" xfId="1" applyFont="1" applyFill="1" applyBorder="1" applyAlignment="1" applyProtection="1">
      <alignment horizontal="center" vertical="top"/>
    </xf>
    <xf numFmtId="0" fontId="7" fillId="9" borderId="7" xfId="0" applyFont="1" applyFill="1" applyBorder="1" applyAlignment="1">
      <alignment horizontal="center" vertical="top" wrapText="1"/>
    </xf>
    <xf numFmtId="164" fontId="4" fillId="8" borderId="6" xfId="1" applyNumberFormat="1" applyFont="1" applyFill="1" applyBorder="1" applyProtection="1">
      <protection locked="0"/>
    </xf>
    <xf numFmtId="44" fontId="7" fillId="9" borderId="1" xfId="1" applyFont="1" applyFill="1" applyBorder="1" applyAlignment="1" applyProtection="1">
      <alignment vertical="top"/>
    </xf>
    <xf numFmtId="44" fontId="7" fillId="0" borderId="0" xfId="1" applyFont="1" applyFill="1" applyAlignment="1" applyProtection="1">
      <alignment horizontal="center"/>
    </xf>
    <xf numFmtId="44" fontId="5" fillId="0" borderId="0" xfId="1" applyFont="1" applyFill="1" applyAlignment="1" applyProtection="1">
      <alignment horizontal="center"/>
    </xf>
    <xf numFmtId="44" fontId="6" fillId="0" borderId="0" xfId="1" applyFont="1" applyFill="1" applyAlignment="1" applyProtection="1">
      <alignment horizontal="center"/>
    </xf>
    <xf numFmtId="44" fontId="4" fillId="0" borderId="0" xfId="1" applyFont="1" applyFill="1" applyAlignment="1" applyProtection="1">
      <alignment wrapText="1"/>
    </xf>
    <xf numFmtId="44" fontId="4" fillId="0" borderId="0" xfId="1" applyFont="1" applyFill="1" applyBorder="1" applyAlignment="1" applyProtection="1">
      <alignment horizontal="right"/>
    </xf>
    <xf numFmtId="44" fontId="4" fillId="0" borderId="0" xfId="1" applyFont="1" applyFill="1" applyAlignment="1" applyProtection="1"/>
    <xf numFmtId="49" fontId="6" fillId="8" borderId="2" xfId="0" applyNumberFormat="1" applyFont="1" applyFill="1" applyBorder="1" applyAlignment="1" applyProtection="1">
      <alignment horizontal="left"/>
      <protection locked="0"/>
    </xf>
    <xf numFmtId="44" fontId="4" fillId="8" borderId="2" xfId="1" applyFont="1" applyFill="1" applyBorder="1" applyProtection="1">
      <protection locked="0"/>
    </xf>
    <xf numFmtId="0" fontId="4" fillId="8" borderId="2" xfId="0" applyFont="1" applyFill="1" applyBorder="1" applyAlignment="1" applyProtection="1">
      <alignment wrapText="1"/>
      <protection locked="0"/>
    </xf>
    <xf numFmtId="44" fontId="6" fillId="11" borderId="2" xfId="1" applyFont="1" applyFill="1" applyBorder="1" applyProtection="1"/>
    <xf numFmtId="44" fontId="13" fillId="0" borderId="0" xfId="1" applyFont="1" applyFill="1" applyBorder="1" applyProtection="1"/>
    <xf numFmtId="9" fontId="13" fillId="0" borderId="0" xfId="1" applyNumberFormat="1" applyFont="1" applyFill="1" applyBorder="1" applyAlignment="1" applyProtection="1">
      <alignment horizontal="center"/>
    </xf>
    <xf numFmtId="44" fontId="9" fillId="11" borderId="2" xfId="1" applyFont="1" applyFill="1" applyBorder="1" applyAlignment="1" applyProtection="1">
      <alignment horizontal="center"/>
    </xf>
    <xf numFmtId="44" fontId="28" fillId="10" borderId="1" xfId="1" applyFont="1" applyFill="1" applyBorder="1" applyAlignment="1" applyProtection="1">
      <alignment horizontal="center"/>
    </xf>
    <xf numFmtId="44" fontId="28" fillId="10" borderId="1" xfId="1" applyFont="1" applyFill="1" applyBorder="1" applyProtection="1"/>
    <xf numFmtId="44" fontId="6" fillId="0" borderId="0" xfId="1" applyFont="1" applyFill="1" applyBorder="1" applyProtection="1"/>
    <xf numFmtId="164" fontId="12" fillId="11" borderId="32" xfId="1" applyNumberFormat="1" applyFont="1" applyFill="1" applyBorder="1" applyAlignment="1" applyProtection="1">
      <alignment horizontal="center"/>
    </xf>
    <xf numFmtId="44" fontId="6" fillId="11" borderId="8" xfId="1" applyFont="1" applyFill="1" applyBorder="1" applyAlignment="1" applyProtection="1">
      <alignment horizontal="center"/>
    </xf>
    <xf numFmtId="44" fontId="6" fillId="11" borderId="9" xfId="1" applyFont="1" applyFill="1" applyBorder="1" applyAlignment="1" applyProtection="1">
      <alignment horizontal="center"/>
    </xf>
    <xf numFmtId="44" fontId="4" fillId="11" borderId="8" xfId="1" applyFont="1" applyFill="1" applyBorder="1" applyProtection="1"/>
    <xf numFmtId="44" fontId="4" fillId="11" borderId="9" xfId="1" applyFont="1" applyFill="1" applyBorder="1" applyProtection="1"/>
    <xf numFmtId="44" fontId="6" fillId="0" borderId="21" xfId="1" applyFont="1" applyFill="1" applyBorder="1" applyProtection="1"/>
    <xf numFmtId="9" fontId="28" fillId="10" borderId="32" xfId="1" applyNumberFormat="1" applyFont="1" applyFill="1" applyBorder="1" applyAlignment="1" applyProtection="1">
      <alignment horizontal="center"/>
    </xf>
    <xf numFmtId="44" fontId="28" fillId="10" borderId="13" xfId="1" applyFont="1" applyFill="1" applyBorder="1" applyProtection="1"/>
    <xf numFmtId="9" fontId="28" fillId="10" borderId="33" xfId="4" applyNumberFormat="1" applyFont="1" applyFill="1" applyBorder="1" applyProtection="1"/>
    <xf numFmtId="44" fontId="6" fillId="10" borderId="27" xfId="1" applyFont="1" applyFill="1" applyBorder="1" applyAlignment="1" applyProtection="1">
      <alignment horizontal="center"/>
    </xf>
    <xf numFmtId="44" fontId="6" fillId="10" borderId="24" xfId="1" applyFont="1" applyFill="1" applyBorder="1" applyAlignment="1" applyProtection="1">
      <alignment horizontal="center"/>
    </xf>
    <xf numFmtId="44" fontId="6" fillId="10" borderId="25" xfId="1" applyFont="1" applyFill="1" applyBorder="1" applyAlignment="1" applyProtection="1">
      <alignment horizontal="center"/>
    </xf>
    <xf numFmtId="0" fontId="5" fillId="0" borderId="0" xfId="0" applyFont="1"/>
    <xf numFmtId="0" fontId="5" fillId="0" borderId="0" xfId="0" applyFont="1" applyAlignment="1">
      <alignment horizontal="right" wrapText="1"/>
    </xf>
    <xf numFmtId="49" fontId="5" fillId="0" borderId="0" xfId="0" applyNumberFormat="1" applyFont="1" applyAlignment="1">
      <alignment horizontal="left"/>
    </xf>
    <xf numFmtId="0" fontId="6" fillId="0" borderId="0" xfId="0" applyFont="1" applyAlignment="1">
      <alignment horizontal="right" wrapText="1"/>
    </xf>
    <xf numFmtId="49" fontId="6" fillId="0" borderId="0" xfId="0" applyNumberFormat="1" applyFont="1" applyAlignment="1">
      <alignment horizontal="left"/>
    </xf>
    <xf numFmtId="0" fontId="34" fillId="10" borderId="26" xfId="0" applyFont="1" applyFill="1" applyBorder="1"/>
    <xf numFmtId="0" fontId="16" fillId="10" borderId="27" xfId="0" applyFont="1" applyFill="1" applyBorder="1" applyAlignment="1">
      <alignment wrapText="1"/>
    </xf>
    <xf numFmtId="0" fontId="6" fillId="10" borderId="27" xfId="0" applyFont="1" applyFill="1" applyBorder="1" applyAlignment="1">
      <alignment horizontal="center"/>
    </xf>
    <xf numFmtId="0" fontId="6" fillId="10" borderId="23" xfId="0" applyFont="1" applyFill="1" applyBorder="1" applyAlignment="1">
      <alignment wrapText="1"/>
    </xf>
    <xf numFmtId="0" fontId="16" fillId="10" borderId="24" xfId="0" applyFont="1" applyFill="1" applyBorder="1" applyAlignment="1">
      <alignment wrapText="1"/>
    </xf>
    <xf numFmtId="0" fontId="6" fillId="10" borderId="24" xfId="0" applyFont="1" applyFill="1" applyBorder="1" applyAlignment="1">
      <alignment horizontal="center"/>
    </xf>
    <xf numFmtId="0" fontId="6" fillId="0" borderId="0" xfId="0" applyFont="1" applyAlignment="1">
      <alignment wrapText="1"/>
    </xf>
    <xf numFmtId="0" fontId="6" fillId="0" borderId="0" xfId="0" applyFont="1" applyAlignment="1">
      <alignment horizontal="center"/>
    </xf>
    <xf numFmtId="0" fontId="3" fillId="11" borderId="7" xfId="0" applyFont="1" applyFill="1" applyBorder="1" applyAlignment="1">
      <alignment wrapText="1"/>
    </xf>
    <xf numFmtId="0" fontId="3" fillId="11" borderId="8" xfId="0" applyFont="1" applyFill="1" applyBorder="1" applyAlignment="1">
      <alignment wrapText="1"/>
    </xf>
    <xf numFmtId="0" fontId="6" fillId="11" borderId="8" xfId="0" applyFont="1" applyFill="1" applyBorder="1" applyAlignment="1">
      <alignment horizontal="center"/>
    </xf>
    <xf numFmtId="0" fontId="17" fillId="0" borderId="0" xfId="0" applyFont="1" applyAlignment="1">
      <alignment wrapText="1"/>
    </xf>
    <xf numFmtId="0" fontId="18" fillId="11" borderId="8" xfId="0" applyFont="1" applyFill="1" applyBorder="1" applyAlignment="1">
      <alignment wrapText="1"/>
    </xf>
    <xf numFmtId="0" fontId="4" fillId="11" borderId="8" xfId="0" applyFont="1" applyFill="1" applyBorder="1"/>
    <xf numFmtId="0" fontId="8" fillId="0" borderId="0" xfId="0" applyFont="1"/>
    <xf numFmtId="0" fontId="5" fillId="11" borderId="2" xfId="0" applyFont="1" applyFill="1" applyBorder="1" applyAlignment="1">
      <alignment horizontal="left" wrapText="1"/>
    </xf>
    <xf numFmtId="0" fontId="5" fillId="11" borderId="2" xfId="0" applyFont="1" applyFill="1" applyBorder="1" applyAlignment="1">
      <alignment horizontal="right"/>
    </xf>
    <xf numFmtId="0" fontId="6" fillId="0" borderId="21" xfId="0" applyFont="1" applyBorder="1" applyAlignment="1">
      <alignment horizontal="left" wrapText="1"/>
    </xf>
    <xf numFmtId="0" fontId="6" fillId="0" borderId="21" xfId="0" applyFont="1" applyBorder="1" applyAlignment="1">
      <alignment horizontal="right"/>
    </xf>
    <xf numFmtId="0" fontId="6" fillId="0" borderId="20" xfId="0" applyFont="1" applyBorder="1"/>
    <xf numFmtId="0" fontId="28" fillId="10" borderId="31" xfId="0" applyFont="1" applyFill="1" applyBorder="1" applyAlignment="1">
      <alignment horizontal="left" wrapText="1"/>
    </xf>
    <xf numFmtId="0" fontId="41" fillId="10" borderId="32" xfId="0" applyFont="1" applyFill="1" applyBorder="1" applyAlignment="1">
      <alignment wrapText="1"/>
    </xf>
    <xf numFmtId="0" fontId="4" fillId="0" borderId="15" xfId="0" applyFont="1" applyBorder="1"/>
    <xf numFmtId="0" fontId="5" fillId="0" borderId="0" xfId="0" applyFont="1" applyAlignment="1">
      <alignment wrapText="1"/>
    </xf>
    <xf numFmtId="9" fontId="5" fillId="0" borderId="16" xfId="3" applyFont="1" applyBorder="1" applyAlignment="1" applyProtection="1">
      <alignment horizontal="center"/>
    </xf>
    <xf numFmtId="0" fontId="7" fillId="0" borderId="0" xfId="0" applyFont="1" applyAlignment="1">
      <alignment horizontal="right"/>
    </xf>
    <xf numFmtId="0" fontId="34" fillId="10" borderId="26" xfId="0" applyFont="1" applyFill="1" applyBorder="1" applyAlignment="1">
      <alignment wrapText="1"/>
    </xf>
    <xf numFmtId="0" fontId="6" fillId="10" borderId="27" xfId="0" applyFont="1" applyFill="1" applyBorder="1" applyAlignment="1">
      <alignment wrapText="1"/>
    </xf>
    <xf numFmtId="0" fontId="4" fillId="0" borderId="11" xfId="0" applyFont="1" applyBorder="1"/>
    <xf numFmtId="0" fontId="5" fillId="0" borderId="12" xfId="0" applyFont="1" applyBorder="1" applyAlignment="1">
      <alignment wrapText="1"/>
    </xf>
    <xf numFmtId="9" fontId="5" fillId="0" borderId="17" xfId="3" applyFont="1" applyBorder="1" applyAlignment="1" applyProtection="1">
      <alignment horizontal="center"/>
    </xf>
    <xf numFmtId="0" fontId="6" fillId="10" borderId="24" xfId="0" applyFont="1" applyFill="1" applyBorder="1" applyAlignment="1">
      <alignment wrapText="1"/>
    </xf>
    <xf numFmtId="0" fontId="7" fillId="0" borderId="0" xfId="0" applyFont="1" applyAlignment="1">
      <alignment horizontal="right" wrapText="1"/>
    </xf>
    <xf numFmtId="0" fontId="6" fillId="0" borderId="0" xfId="0" applyFont="1" applyAlignment="1">
      <alignment horizontal="left" wrapText="1"/>
    </xf>
    <xf numFmtId="0" fontId="6" fillId="0" borderId="0" xfId="0" applyFont="1" applyAlignment="1">
      <alignment horizontal="right"/>
    </xf>
    <xf numFmtId="0" fontId="12" fillId="0" borderId="0" xfId="0" applyFont="1" applyAlignment="1">
      <alignment horizontal="left" wrapText="1"/>
    </xf>
    <xf numFmtId="0" fontId="12" fillId="0" borderId="0" xfId="0" applyFont="1" applyAlignment="1">
      <alignment horizontal="right"/>
    </xf>
    <xf numFmtId="0" fontId="13" fillId="0" borderId="0" xfId="0" applyFont="1" applyAlignment="1">
      <alignment horizontal="right"/>
    </xf>
    <xf numFmtId="0" fontId="25" fillId="0" borderId="0" xfId="0" applyFont="1"/>
    <xf numFmtId="0" fontId="40" fillId="0" borderId="0" xfId="0" applyFont="1" applyAlignment="1">
      <alignment horizontal="right"/>
    </xf>
    <xf numFmtId="0" fontId="13" fillId="0" borderId="0" xfId="0" applyFont="1" applyAlignment="1">
      <alignment horizontal="left" wrapText="1"/>
    </xf>
    <xf numFmtId="0" fontId="13" fillId="0" borderId="0" xfId="0" applyFont="1"/>
    <xf numFmtId="0" fontId="12" fillId="11" borderId="33" xfId="0" applyFont="1" applyFill="1" applyBorder="1"/>
    <xf numFmtId="0" fontId="4" fillId="0" borderId="0" xfId="0" applyFont="1" applyAlignment="1">
      <alignment horizontal="center"/>
    </xf>
    <xf numFmtId="0" fontId="4" fillId="5" borderId="2" xfId="0" applyFont="1" applyFill="1" applyBorder="1" applyAlignment="1">
      <alignment horizontal="center"/>
    </xf>
    <xf numFmtId="0" fontId="6" fillId="11" borderId="2" xfId="0" applyFont="1" applyFill="1" applyBorder="1" applyAlignment="1">
      <alignment horizontal="right"/>
    </xf>
    <xf numFmtId="0" fontId="3" fillId="11" borderId="7" xfId="0" applyFont="1" applyFill="1" applyBorder="1" applyAlignment="1">
      <alignment horizontal="left" vertical="top" wrapText="1"/>
    </xf>
    <xf numFmtId="0" fontId="3" fillId="11" borderId="8" xfId="0" applyFont="1" applyFill="1" applyBorder="1" applyAlignment="1">
      <alignment horizontal="left" vertical="top" wrapText="1"/>
    </xf>
    <xf numFmtId="0" fontId="3" fillId="11" borderId="9" xfId="0" applyFont="1" applyFill="1" applyBorder="1" applyAlignment="1">
      <alignment horizontal="left" vertical="top" wrapText="1"/>
    </xf>
    <xf numFmtId="44" fontId="13" fillId="11" borderId="3" xfId="1" applyFont="1" applyFill="1" applyBorder="1" applyAlignment="1" applyProtection="1">
      <alignment horizontal="left"/>
    </xf>
    <xf numFmtId="44" fontId="13" fillId="11" borderId="4" xfId="1" applyFont="1" applyFill="1" applyBorder="1" applyAlignment="1" applyProtection="1">
      <alignment horizontal="left"/>
    </xf>
    <xf numFmtId="44" fontId="13" fillId="11" borderId="5" xfId="1" applyFont="1" applyFill="1" applyBorder="1" applyAlignment="1" applyProtection="1">
      <alignment horizontal="left"/>
    </xf>
    <xf numFmtId="0" fontId="36" fillId="0" borderId="0" xfId="0" applyFont="1" applyAlignment="1">
      <alignment horizontal="center"/>
    </xf>
    <xf numFmtId="0" fontId="6" fillId="10" borderId="27" xfId="0" applyFont="1" applyFill="1" applyBorder="1" applyAlignment="1">
      <alignment horizontal="center"/>
    </xf>
    <xf numFmtId="0" fontId="6" fillId="10" borderId="28" xfId="0" applyFont="1" applyFill="1" applyBorder="1" applyAlignment="1">
      <alignment horizontal="center"/>
    </xf>
    <xf numFmtId="49" fontId="5" fillId="0" borderId="0" xfId="0" applyNumberFormat="1" applyFont="1" applyAlignment="1">
      <alignment horizontal="left"/>
    </xf>
    <xf numFmtId="49" fontId="6" fillId="8" borderId="7" xfId="0" applyNumberFormat="1" applyFont="1" applyFill="1" applyBorder="1" applyAlignment="1" applyProtection="1">
      <alignment horizontal="center"/>
      <protection locked="0"/>
    </xf>
    <xf numFmtId="49" fontId="6" fillId="8" borderId="8" xfId="0" applyNumberFormat="1" applyFont="1" applyFill="1" applyBorder="1" applyAlignment="1" applyProtection="1">
      <alignment horizontal="center"/>
      <protection locked="0"/>
    </xf>
    <xf numFmtId="49" fontId="6" fillId="8" borderId="9" xfId="0" applyNumberFormat="1" applyFont="1" applyFill="1" applyBorder="1" applyAlignment="1" applyProtection="1">
      <alignment horizontal="center"/>
      <protection locked="0"/>
    </xf>
    <xf numFmtId="0" fontId="6" fillId="0" borderId="18" xfId="0" applyFont="1" applyBorder="1" applyAlignment="1">
      <alignment horizontal="left" wrapText="1"/>
    </xf>
    <xf numFmtId="0" fontId="6" fillId="0" borderId="19" xfId="0" applyFont="1" applyBorder="1" applyAlignment="1">
      <alignment horizontal="left" wrapText="1"/>
    </xf>
    <xf numFmtId="44" fontId="5" fillId="11" borderId="2" xfId="1" applyFont="1" applyFill="1" applyBorder="1" applyAlignment="1" applyProtection="1">
      <alignment horizontal="right"/>
    </xf>
    <xf numFmtId="0" fontId="28" fillId="10" borderId="29" xfId="0" applyFont="1" applyFill="1" applyBorder="1" applyAlignment="1">
      <alignment horizontal="left"/>
    </xf>
    <xf numFmtId="0" fontId="28" fillId="10" borderId="30" xfId="0" applyFont="1" applyFill="1" applyBorder="1" applyAlignment="1">
      <alignment horizontal="left"/>
    </xf>
    <xf numFmtId="0" fontId="28" fillId="10" borderId="35" xfId="0" applyFont="1" applyFill="1" applyBorder="1" applyAlignment="1">
      <alignment horizontal="left"/>
    </xf>
    <xf numFmtId="0" fontId="7" fillId="8" borderId="7" xfId="0" applyFont="1" applyFill="1" applyBorder="1" applyAlignment="1">
      <alignment horizontal="center" wrapText="1"/>
    </xf>
    <xf numFmtId="0" fontId="7" fillId="8" borderId="8" xfId="0" applyFont="1" applyFill="1" applyBorder="1" applyAlignment="1">
      <alignment horizontal="center" wrapText="1"/>
    </xf>
    <xf numFmtId="0" fontId="7" fillId="8" borderId="9" xfId="0" applyFont="1" applyFill="1" applyBorder="1" applyAlignment="1">
      <alignment horizontal="center" wrapText="1"/>
    </xf>
    <xf numFmtId="0" fontId="12" fillId="11" borderId="3" xfId="0" applyFont="1" applyFill="1" applyBorder="1" applyAlignment="1">
      <alignment horizontal="left" wrapText="1"/>
    </xf>
    <xf numFmtId="0" fontId="12" fillId="11" borderId="36" xfId="0" applyFont="1" applyFill="1" applyBorder="1" applyAlignment="1">
      <alignment horizontal="left" wrapText="1"/>
    </xf>
    <xf numFmtId="0" fontId="25" fillId="3" borderId="3" xfId="0" applyFont="1" applyFill="1" applyBorder="1" applyAlignment="1">
      <alignment horizontal="left" wrapText="1"/>
    </xf>
    <xf numFmtId="0" fontId="25" fillId="3" borderId="4" xfId="0" applyFont="1" applyFill="1" applyBorder="1" applyAlignment="1">
      <alignment horizontal="left" wrapText="1"/>
    </xf>
    <xf numFmtId="0" fontId="25" fillId="3" borderId="5" xfId="0" applyFont="1" applyFill="1" applyBorder="1" applyAlignment="1">
      <alignment horizontal="left" wrapText="1"/>
    </xf>
    <xf numFmtId="0" fontId="25" fillId="3" borderId="11" xfId="0" applyFont="1" applyFill="1" applyBorder="1" applyAlignment="1">
      <alignment horizontal="left" wrapText="1"/>
    </xf>
    <xf numFmtId="0" fontId="25" fillId="3" borderId="12" xfId="0" applyFont="1" applyFill="1" applyBorder="1" applyAlignment="1">
      <alignment horizontal="left" wrapText="1"/>
    </xf>
    <xf numFmtId="0" fontId="25" fillId="3" borderId="17" xfId="0" applyFont="1" applyFill="1" applyBorder="1" applyAlignment="1">
      <alignment horizontal="left" wrapText="1"/>
    </xf>
    <xf numFmtId="0" fontId="6" fillId="11" borderId="7" xfId="0" applyFont="1" applyFill="1" applyBorder="1" applyAlignment="1">
      <alignment horizontal="left" wrapText="1"/>
    </xf>
    <xf numFmtId="0" fontId="6" fillId="11" borderId="8" xfId="0" applyFont="1" applyFill="1" applyBorder="1" applyAlignment="1">
      <alignment horizontal="left" wrapText="1"/>
    </xf>
    <xf numFmtId="0" fontId="6" fillId="11" borderId="9" xfId="0" applyFont="1" applyFill="1" applyBorder="1" applyAlignment="1">
      <alignment horizontal="left" wrapText="1"/>
    </xf>
    <xf numFmtId="44" fontId="25" fillId="3" borderId="3" xfId="1" applyFont="1" applyFill="1" applyBorder="1" applyAlignment="1" applyProtection="1">
      <alignment horizontal="center"/>
    </xf>
    <xf numFmtId="44" fontId="25" fillId="3" borderId="5" xfId="1" applyFont="1" applyFill="1" applyBorder="1" applyAlignment="1" applyProtection="1">
      <alignment horizontal="center"/>
    </xf>
    <xf numFmtId="44" fontId="25" fillId="3" borderId="11" xfId="1" applyFont="1" applyFill="1" applyBorder="1" applyAlignment="1" applyProtection="1">
      <alignment horizontal="center"/>
    </xf>
    <xf numFmtId="44" fontId="25" fillId="3" borderId="17" xfId="1" applyFont="1" applyFill="1" applyBorder="1" applyAlignment="1" applyProtection="1">
      <alignment horizontal="center"/>
    </xf>
    <xf numFmtId="0" fontId="28" fillId="10" borderId="3" xfId="0" applyFont="1" applyFill="1" applyBorder="1" applyAlignment="1">
      <alignment horizontal="left" wrapText="1"/>
    </xf>
    <xf numFmtId="0" fontId="28" fillId="10" borderId="4" xfId="0" applyFont="1" applyFill="1" applyBorder="1" applyAlignment="1">
      <alignment horizontal="left" wrapText="1"/>
    </xf>
    <xf numFmtId="0" fontId="28" fillId="10" borderId="5" xfId="0" applyFont="1" applyFill="1" applyBorder="1" applyAlignment="1">
      <alignment horizontal="left" wrapText="1"/>
    </xf>
    <xf numFmtId="0" fontId="28" fillId="10" borderId="36" xfId="0" applyFont="1" applyFill="1" applyBorder="1" applyAlignment="1">
      <alignment horizontal="left" wrapText="1"/>
    </xf>
    <xf numFmtId="44" fontId="28" fillId="10" borderId="35" xfId="1" applyFont="1" applyFill="1" applyBorder="1" applyAlignment="1" applyProtection="1">
      <alignment horizontal="center"/>
    </xf>
    <xf numFmtId="44" fontId="28" fillId="10" borderId="4" xfId="1" applyFont="1" applyFill="1" applyBorder="1" applyAlignment="1" applyProtection="1">
      <alignment horizontal="center"/>
    </xf>
    <xf numFmtId="44" fontId="28" fillId="10" borderId="5" xfId="1" applyFont="1" applyFill="1" applyBorder="1" applyAlignment="1" applyProtection="1">
      <alignment horizontal="center"/>
    </xf>
    <xf numFmtId="44" fontId="27" fillId="11" borderId="31" xfId="1" applyFont="1" applyFill="1" applyBorder="1" applyAlignment="1" applyProtection="1">
      <alignment horizontal="left"/>
    </xf>
    <xf numFmtId="44" fontId="27" fillId="11" borderId="32" xfId="1" applyFont="1" applyFill="1" applyBorder="1" applyAlignment="1" applyProtection="1">
      <alignment horizontal="left"/>
    </xf>
    <xf numFmtId="44" fontId="27" fillId="11" borderId="34" xfId="1" applyFont="1" applyFill="1" applyBorder="1" applyAlignment="1" applyProtection="1">
      <alignment horizontal="left"/>
    </xf>
    <xf numFmtId="44" fontId="30" fillId="8" borderId="32" xfId="4" applyNumberFormat="1" applyFont="1" applyFill="1" applyBorder="1" applyAlignment="1" applyProtection="1">
      <alignment horizontal="center"/>
      <protection locked="0"/>
    </xf>
    <xf numFmtId="44" fontId="31" fillId="4" borderId="3" xfId="1" applyFont="1" applyFill="1" applyBorder="1" applyAlignment="1" applyProtection="1">
      <alignment horizontal="center"/>
    </xf>
    <xf numFmtId="44" fontId="31" fillId="4" borderId="5" xfId="1" applyFont="1" applyFill="1" applyBorder="1" applyAlignment="1" applyProtection="1">
      <alignment horizontal="center"/>
    </xf>
    <xf numFmtId="0" fontId="4" fillId="0" borderId="0" xfId="0" applyFont="1" applyAlignment="1">
      <alignment horizontal="left" vertical="top" wrapText="1"/>
    </xf>
    <xf numFmtId="0" fontId="5" fillId="0" borderId="0" xfId="0" applyFont="1" applyAlignment="1">
      <alignment horizontal="left" vertical="top" wrapText="1"/>
    </xf>
    <xf numFmtId="44" fontId="31" fillId="4" borderId="3" xfId="1" applyFont="1" applyFill="1" applyBorder="1" applyAlignment="1" applyProtection="1">
      <alignment horizontal="left" vertical="top"/>
    </xf>
    <xf numFmtId="44" fontId="31" fillId="4" borderId="4" xfId="1" applyFont="1" applyFill="1" applyBorder="1" applyAlignment="1" applyProtection="1">
      <alignment horizontal="left" vertical="top"/>
    </xf>
    <xf numFmtId="44" fontId="28" fillId="2" borderId="3" xfId="1" applyFont="1" applyFill="1" applyBorder="1" applyAlignment="1" applyProtection="1">
      <alignment horizontal="left" vertical="top"/>
    </xf>
    <xf numFmtId="44" fontId="28" fillId="2" borderId="4" xfId="1" applyFont="1" applyFill="1" applyBorder="1" applyAlignment="1" applyProtection="1">
      <alignment horizontal="left" vertical="top"/>
    </xf>
    <xf numFmtId="0" fontId="6" fillId="2" borderId="3" xfId="0" applyFont="1" applyFill="1" applyBorder="1" applyAlignment="1">
      <alignment horizontal="left"/>
    </xf>
    <xf numFmtId="0" fontId="6" fillId="2" borderId="4" xfId="0" applyFont="1" applyFill="1" applyBorder="1" applyAlignment="1">
      <alignment horizontal="left"/>
    </xf>
    <xf numFmtId="0" fontId="6" fillId="2" borderId="0" xfId="0" applyFont="1" applyFill="1" applyAlignment="1">
      <alignment horizontal="left"/>
    </xf>
    <xf numFmtId="0" fontId="6" fillId="2" borderId="3" xfId="0" applyFont="1" applyFill="1" applyBorder="1" applyAlignment="1">
      <alignment horizontal="left" vertical="top"/>
    </xf>
    <xf numFmtId="0" fontId="6" fillId="2" borderId="4" xfId="0" applyFont="1" applyFill="1" applyBorder="1" applyAlignment="1">
      <alignment horizontal="left" vertical="top"/>
    </xf>
    <xf numFmtId="0" fontId="31" fillId="4" borderId="3" xfId="0" applyFont="1" applyFill="1" applyBorder="1" applyAlignment="1">
      <alignment horizontal="left" vertical="top"/>
    </xf>
    <xf numFmtId="0" fontId="31" fillId="4" borderId="4" xfId="0" applyFont="1" applyFill="1" applyBorder="1" applyAlignment="1">
      <alignment horizontal="left" vertical="top"/>
    </xf>
    <xf numFmtId="0" fontId="4" fillId="8" borderId="2" xfId="5" applyFont="1" applyFill="1" applyBorder="1" applyAlignment="1" applyProtection="1">
      <alignment horizontal="center"/>
      <protection locked="0"/>
    </xf>
    <xf numFmtId="164" fontId="31" fillId="4" borderId="3" xfId="1" applyNumberFormat="1" applyFont="1" applyFill="1" applyBorder="1" applyAlignment="1" applyProtection="1">
      <alignment vertical="top"/>
    </xf>
    <xf numFmtId="164" fontId="31" fillId="4" borderId="5" xfId="1" applyNumberFormat="1" applyFont="1" applyFill="1" applyBorder="1" applyAlignment="1" applyProtection="1">
      <alignment vertical="top"/>
    </xf>
    <xf numFmtId="164" fontId="28" fillId="5" borderId="3" xfId="1" applyNumberFormat="1" applyFont="1" applyFill="1" applyBorder="1" applyAlignment="1" applyProtection="1"/>
    <xf numFmtId="164" fontId="28" fillId="5" borderId="5" xfId="1" applyNumberFormat="1" applyFont="1" applyFill="1" applyBorder="1" applyAlignment="1" applyProtection="1"/>
    <xf numFmtId="164" fontId="38" fillId="4" borderId="3" xfId="1" applyNumberFormat="1" applyFont="1" applyFill="1" applyBorder="1" applyAlignment="1" applyProtection="1">
      <alignment horizontal="center" vertical="top"/>
    </xf>
    <xf numFmtId="164" fontId="38" fillId="4" borderId="5" xfId="1" applyNumberFormat="1" applyFont="1" applyFill="1" applyBorder="1" applyAlignment="1" applyProtection="1">
      <alignment horizontal="center" vertical="top"/>
    </xf>
    <xf numFmtId="44" fontId="11" fillId="5" borderId="3" xfId="1" applyFont="1" applyFill="1" applyBorder="1" applyAlignment="1" applyProtection="1">
      <alignment horizontal="center" vertical="top"/>
    </xf>
    <xf numFmtId="44" fontId="11" fillId="5" borderId="5" xfId="1" applyFont="1" applyFill="1" applyBorder="1" applyAlignment="1" applyProtection="1">
      <alignment horizontal="center" vertical="top"/>
    </xf>
    <xf numFmtId="0" fontId="35" fillId="0" borderId="0" xfId="0" applyFont="1" applyAlignment="1">
      <alignment horizontal="center"/>
    </xf>
    <xf numFmtId="44" fontId="6" fillId="0" borderId="10" xfId="1" applyFont="1" applyBorder="1" applyAlignment="1" applyProtection="1">
      <alignment horizontal="left" vertical="top"/>
    </xf>
    <xf numFmtId="44" fontId="6" fillId="0" borderId="0" xfId="1" applyFont="1" applyAlignment="1" applyProtection="1">
      <alignment horizontal="left" vertical="top"/>
    </xf>
    <xf numFmtId="44" fontId="6" fillId="0" borderId="0" xfId="1" applyFont="1" applyFill="1" applyBorder="1" applyAlignment="1" applyProtection="1">
      <alignment horizontal="left" vertical="top"/>
    </xf>
    <xf numFmtId="0" fontId="5" fillId="0" borderId="0" xfId="0" applyFont="1" applyAlignment="1">
      <alignment horizontal="right"/>
    </xf>
    <xf numFmtId="0" fontId="6" fillId="8" borderId="7" xfId="0" applyFont="1" applyFill="1" applyBorder="1" applyAlignment="1">
      <alignment horizontal="center"/>
    </xf>
    <xf numFmtId="0" fontId="6" fillId="8" borderId="8" xfId="0" applyFont="1" applyFill="1" applyBorder="1" applyAlignment="1">
      <alignment horizontal="center"/>
    </xf>
    <xf numFmtId="0" fontId="6" fillId="8" borderId="9" xfId="0" applyFont="1" applyFill="1" applyBorder="1" applyAlignment="1">
      <alignment horizontal="center"/>
    </xf>
    <xf numFmtId="0" fontId="4" fillId="0" borderId="0" xfId="0" applyFont="1" applyAlignment="1">
      <alignment horizontal="right"/>
    </xf>
    <xf numFmtId="49" fontId="4" fillId="5" borderId="7" xfId="0" applyNumberFormat="1" applyFont="1" applyFill="1" applyBorder="1" applyAlignment="1">
      <alignment horizontal="center"/>
    </xf>
    <xf numFmtId="0" fontId="4" fillId="5" borderId="8" xfId="0" applyFont="1" applyFill="1" applyBorder="1" applyAlignment="1">
      <alignment horizontal="center"/>
    </xf>
    <xf numFmtId="0" fontId="4" fillId="5" borderId="9" xfId="0" applyFont="1" applyFill="1" applyBorder="1" applyAlignment="1">
      <alignment horizontal="center"/>
    </xf>
    <xf numFmtId="0" fontId="7" fillId="9" borderId="7" xfId="5" applyFont="1" applyFill="1" applyBorder="1" applyAlignment="1" applyProtection="1">
      <alignment horizontal="left" vertical="top" wrapText="1"/>
    </xf>
    <xf numFmtId="0" fontId="7" fillId="9" borderId="8" xfId="5" applyFont="1" applyFill="1" applyBorder="1" applyAlignment="1" applyProtection="1">
      <alignment horizontal="left" vertical="top"/>
    </xf>
    <xf numFmtId="0" fontId="7" fillId="9" borderId="9" xfId="5" applyFont="1" applyFill="1" applyBorder="1" applyAlignment="1" applyProtection="1">
      <alignment horizontal="left" vertical="top"/>
    </xf>
  </cellXfs>
  <cellStyles count="6">
    <cellStyle name="20% - Accent6" xfId="5" builtinId="50"/>
    <cellStyle name="Controlecel" xfId="4" builtinId="23"/>
    <cellStyle name="Hyperlink" xfId="2" builtinId="8"/>
    <cellStyle name="Procent" xfId="3" builtinId="5"/>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80"/>
  <sheetViews>
    <sheetView tabSelected="1" topLeftCell="A40" zoomScale="75" zoomScaleNormal="75" workbookViewId="0">
      <selection activeCell="E62" sqref="E62"/>
    </sheetView>
  </sheetViews>
  <sheetFormatPr defaultColWidth="9.109375" defaultRowHeight="15.6" x14ac:dyDescent="0.3"/>
  <cols>
    <col min="1" max="1" width="72.88671875" style="28" customWidth="1"/>
    <col min="2" max="2" width="3.33203125" style="28" customWidth="1"/>
    <col min="3" max="3" width="16.21875" style="5" bestFit="1" customWidth="1"/>
    <col min="4" max="4" width="2.88671875" style="8" customWidth="1"/>
    <col min="5" max="5" width="15.33203125" style="8" customWidth="1"/>
    <col min="6" max="6" width="16.6640625" style="5" customWidth="1"/>
    <col min="7" max="7" width="2.5546875" style="8" customWidth="1"/>
    <col min="8" max="8" width="15.33203125" style="8" customWidth="1"/>
    <col min="9" max="9" width="17.44140625" style="5" customWidth="1"/>
    <col min="10" max="10" width="9.109375" style="8"/>
    <col min="11" max="11" width="2.88671875" style="8" bestFit="1" customWidth="1"/>
    <col min="12" max="12" width="40" style="8" bestFit="1" customWidth="1"/>
    <col min="13" max="13" width="16.77734375" style="8" bestFit="1" customWidth="1"/>
    <col min="14" max="16384" width="9.109375" style="8"/>
  </cols>
  <sheetData>
    <row r="1" spans="1:9" s="59" customFormat="1" ht="28.8" x14ac:dyDescent="0.55000000000000004">
      <c r="A1" s="193" t="s">
        <v>16</v>
      </c>
      <c r="B1" s="193"/>
      <c r="C1" s="193"/>
      <c r="D1" s="193"/>
      <c r="E1" s="193"/>
      <c r="F1" s="193"/>
      <c r="G1" s="193"/>
      <c r="H1" s="193"/>
      <c r="I1" s="193"/>
    </row>
    <row r="2" spans="1:9" s="136" customFormat="1" x14ac:dyDescent="0.3">
      <c r="A2" s="137" t="s">
        <v>36</v>
      </c>
      <c r="B2" s="137"/>
      <c r="C2" s="196" t="s">
        <v>179</v>
      </c>
      <c r="D2" s="196"/>
      <c r="E2" s="196"/>
      <c r="F2" s="196"/>
      <c r="G2" s="196"/>
      <c r="H2" s="196"/>
      <c r="I2" s="196"/>
    </row>
    <row r="3" spans="1:9" s="136" customFormat="1" x14ac:dyDescent="0.3">
      <c r="B3" s="137"/>
      <c r="C3" s="206" t="s">
        <v>196</v>
      </c>
      <c r="D3" s="207"/>
      <c r="E3" s="207"/>
      <c r="F3" s="207"/>
      <c r="G3" s="207"/>
      <c r="H3" s="207"/>
      <c r="I3" s="208"/>
    </row>
    <row r="4" spans="1:9" s="136" customFormat="1" x14ac:dyDescent="0.3">
      <c r="A4" s="137"/>
      <c r="B4" s="137"/>
      <c r="C4" s="138"/>
      <c r="D4" s="138"/>
      <c r="E4" s="138"/>
      <c r="F4" s="138"/>
      <c r="G4" s="138"/>
      <c r="H4" s="138"/>
      <c r="I4" s="138"/>
    </row>
    <row r="5" spans="1:9" s="19" customFormat="1" x14ac:dyDescent="0.3">
      <c r="A5" s="139" t="s">
        <v>180</v>
      </c>
      <c r="B5" s="139"/>
      <c r="C5" s="197"/>
      <c r="D5" s="198"/>
      <c r="E5" s="198"/>
      <c r="F5" s="198"/>
      <c r="G5" s="198"/>
      <c r="H5" s="198"/>
      <c r="I5" s="199"/>
    </row>
    <row r="6" spans="1:9" s="19" customFormat="1" x14ac:dyDescent="0.3">
      <c r="A6" s="139" t="s">
        <v>181</v>
      </c>
      <c r="B6" s="139"/>
      <c r="C6" s="114"/>
      <c r="D6" s="140" t="s">
        <v>58</v>
      </c>
      <c r="E6" s="140"/>
      <c r="F6" s="140"/>
      <c r="G6" s="140"/>
      <c r="H6" s="140"/>
      <c r="I6" s="140"/>
    </row>
    <row r="7" spans="1:9" ht="16.2" thickBot="1" x14ac:dyDescent="0.35">
      <c r="C7" s="7"/>
      <c r="F7" s="7"/>
      <c r="I7" s="7"/>
    </row>
    <row r="8" spans="1:9" s="19" customFormat="1" ht="18" x14ac:dyDescent="0.35">
      <c r="A8" s="141" t="s">
        <v>190</v>
      </c>
      <c r="B8" s="142" t="s">
        <v>105</v>
      </c>
      <c r="C8" s="133" t="s">
        <v>15</v>
      </c>
      <c r="D8" s="143"/>
      <c r="E8" s="194" t="s">
        <v>10</v>
      </c>
      <c r="F8" s="194"/>
      <c r="G8" s="143"/>
      <c r="H8" s="194" t="s">
        <v>12</v>
      </c>
      <c r="I8" s="195"/>
    </row>
    <row r="9" spans="1:9" s="19" customFormat="1" ht="18" thickBot="1" x14ac:dyDescent="0.35">
      <c r="A9" s="144"/>
      <c r="B9" s="145"/>
      <c r="C9" s="134" t="s">
        <v>8</v>
      </c>
      <c r="D9" s="146"/>
      <c r="E9" s="146" t="s">
        <v>9</v>
      </c>
      <c r="F9" s="134" t="s">
        <v>11</v>
      </c>
      <c r="G9" s="146"/>
      <c r="H9" s="146" t="s">
        <v>13</v>
      </c>
      <c r="I9" s="135" t="s">
        <v>14</v>
      </c>
    </row>
    <row r="10" spans="1:9" s="19" customFormat="1" x14ac:dyDescent="0.3">
      <c r="A10" s="147"/>
      <c r="B10" s="147"/>
      <c r="C10" s="110"/>
      <c r="D10" s="148"/>
      <c r="E10" s="148"/>
      <c r="F10" s="110"/>
      <c r="G10" s="148"/>
      <c r="H10" s="148"/>
      <c r="I10" s="110"/>
    </row>
    <row r="11" spans="1:9" s="19" customFormat="1" x14ac:dyDescent="0.3">
      <c r="A11" s="149" t="s">
        <v>64</v>
      </c>
      <c r="B11" s="150"/>
      <c r="C11" s="125"/>
      <c r="D11" s="151"/>
      <c r="E11" s="151"/>
      <c r="F11" s="125"/>
      <c r="G11" s="151"/>
      <c r="H11" s="151"/>
      <c r="I11" s="126"/>
    </row>
    <row r="12" spans="1:9" ht="17.399999999999999" x14ac:dyDescent="0.3">
      <c r="A12" s="28" t="s">
        <v>0</v>
      </c>
      <c r="B12" s="152"/>
      <c r="C12" s="7">
        <v>20</v>
      </c>
      <c r="E12" s="96"/>
      <c r="F12" s="7">
        <f>C12*E12</f>
        <v>0</v>
      </c>
      <c r="H12" s="96"/>
      <c r="I12" s="7">
        <f>H12*C12</f>
        <v>0</v>
      </c>
    </row>
    <row r="13" spans="1:9" ht="17.399999999999999" x14ac:dyDescent="0.3">
      <c r="A13" s="28" t="s">
        <v>67</v>
      </c>
      <c r="B13" s="152" t="s">
        <v>86</v>
      </c>
      <c r="C13" s="7">
        <v>75</v>
      </c>
      <c r="E13" s="97"/>
      <c r="F13" s="7">
        <f t="shared" ref="F13:F15" si="0">C13*E13</f>
        <v>0</v>
      </c>
      <c r="H13" s="97"/>
      <c r="I13" s="7">
        <f t="shared" ref="I13:I15" si="1">H13*C13</f>
        <v>0</v>
      </c>
    </row>
    <row r="14" spans="1:9" ht="17.399999999999999" x14ac:dyDescent="0.3">
      <c r="A14" s="28" t="s">
        <v>66</v>
      </c>
      <c r="B14" s="152"/>
      <c r="C14" s="7">
        <v>8.5</v>
      </c>
      <c r="E14" s="97"/>
      <c r="F14" s="7">
        <f t="shared" si="0"/>
        <v>0</v>
      </c>
      <c r="H14" s="97"/>
      <c r="I14" s="7">
        <f t="shared" si="1"/>
        <v>0</v>
      </c>
    </row>
    <row r="15" spans="1:9" ht="17.399999999999999" x14ac:dyDescent="0.3">
      <c r="A15" s="28" t="s">
        <v>17</v>
      </c>
      <c r="B15" s="152"/>
      <c r="C15" s="7">
        <v>12</v>
      </c>
      <c r="E15" s="97"/>
      <c r="F15" s="7">
        <f t="shared" si="0"/>
        <v>0</v>
      </c>
      <c r="H15" s="97"/>
      <c r="I15" s="7">
        <f t="shared" si="1"/>
        <v>0</v>
      </c>
    </row>
    <row r="16" spans="1:9" ht="17.399999999999999" x14ac:dyDescent="0.3">
      <c r="A16" s="28" t="s">
        <v>65</v>
      </c>
      <c r="B16" s="152"/>
      <c r="C16" s="108" t="s">
        <v>55</v>
      </c>
      <c r="E16" s="97"/>
      <c r="F16" s="115"/>
      <c r="H16" s="97"/>
      <c r="I16" s="115"/>
    </row>
    <row r="17" spans="1:9" ht="17.399999999999999" x14ac:dyDescent="0.3">
      <c r="B17" s="152"/>
      <c r="C17" s="109"/>
      <c r="F17" s="20"/>
      <c r="I17" s="20"/>
    </row>
    <row r="18" spans="1:9" ht="17.399999999999999" x14ac:dyDescent="0.3">
      <c r="A18" s="149" t="s">
        <v>63</v>
      </c>
      <c r="B18" s="153"/>
      <c r="C18" s="127"/>
      <c r="D18" s="154"/>
      <c r="E18" s="154"/>
      <c r="F18" s="127"/>
      <c r="G18" s="154"/>
      <c r="H18" s="154"/>
      <c r="I18" s="128"/>
    </row>
    <row r="19" spans="1:9" ht="17.399999999999999" x14ac:dyDescent="0.3">
      <c r="A19" s="28" t="s">
        <v>38</v>
      </c>
      <c r="B19" s="152"/>
      <c r="C19" s="7">
        <v>75</v>
      </c>
      <c r="E19" s="96"/>
      <c r="F19" s="7">
        <f t="shared" ref="F19:F33" si="2">C19*E19</f>
        <v>0</v>
      </c>
      <c r="H19" s="96"/>
      <c r="I19" s="7">
        <f t="shared" ref="I19:I33" si="3">H19*C19</f>
        <v>0</v>
      </c>
    </row>
    <row r="20" spans="1:9" ht="17.399999999999999" x14ac:dyDescent="0.3">
      <c r="A20" s="28" t="s">
        <v>39</v>
      </c>
      <c r="B20" s="152"/>
      <c r="C20" s="7">
        <v>90</v>
      </c>
      <c r="E20" s="97"/>
      <c r="F20" s="7">
        <f t="shared" si="2"/>
        <v>0</v>
      </c>
      <c r="H20" s="97"/>
      <c r="I20" s="7">
        <f t="shared" si="3"/>
        <v>0</v>
      </c>
    </row>
    <row r="21" spans="1:9" ht="17.399999999999999" x14ac:dyDescent="0.3">
      <c r="A21" s="28" t="s">
        <v>40</v>
      </c>
      <c r="B21" s="152"/>
      <c r="C21" s="7">
        <v>110</v>
      </c>
      <c r="E21" s="97"/>
      <c r="F21" s="7">
        <f t="shared" si="2"/>
        <v>0</v>
      </c>
      <c r="H21" s="97"/>
      <c r="I21" s="7">
        <f t="shared" si="3"/>
        <v>0</v>
      </c>
    </row>
    <row r="22" spans="1:9" ht="17.399999999999999" x14ac:dyDescent="0.3">
      <c r="A22" s="28" t="s">
        <v>41</v>
      </c>
      <c r="B22" s="152"/>
      <c r="C22" s="7">
        <v>125</v>
      </c>
      <c r="E22" s="97"/>
      <c r="F22" s="7">
        <f t="shared" si="2"/>
        <v>0</v>
      </c>
      <c r="H22" s="97"/>
      <c r="I22" s="7">
        <f t="shared" si="3"/>
        <v>0</v>
      </c>
    </row>
    <row r="23" spans="1:9" ht="17.399999999999999" x14ac:dyDescent="0.3">
      <c r="A23" s="28" t="s">
        <v>42</v>
      </c>
      <c r="B23" s="152"/>
      <c r="C23" s="7">
        <v>90</v>
      </c>
      <c r="E23" s="97"/>
      <c r="F23" s="7">
        <f t="shared" si="2"/>
        <v>0</v>
      </c>
      <c r="H23" s="97"/>
      <c r="I23" s="7">
        <f t="shared" si="3"/>
        <v>0</v>
      </c>
    </row>
    <row r="24" spans="1:9" ht="17.399999999999999" x14ac:dyDescent="0.3">
      <c r="A24" s="28" t="s">
        <v>44</v>
      </c>
      <c r="B24" s="152" t="s">
        <v>86</v>
      </c>
      <c r="C24" s="7">
        <v>75</v>
      </c>
      <c r="E24" s="97"/>
      <c r="F24" s="7">
        <f t="shared" si="2"/>
        <v>0</v>
      </c>
      <c r="H24" s="97"/>
      <c r="I24" s="7">
        <f t="shared" si="3"/>
        <v>0</v>
      </c>
    </row>
    <row r="25" spans="1:9" ht="17.399999999999999" x14ac:dyDescent="0.3">
      <c r="A25" s="28" t="s">
        <v>45</v>
      </c>
      <c r="B25" s="152"/>
      <c r="C25" s="7">
        <v>125</v>
      </c>
      <c r="E25" s="97"/>
      <c r="F25" s="7">
        <f t="shared" si="2"/>
        <v>0</v>
      </c>
      <c r="H25" s="97"/>
      <c r="I25" s="7">
        <f t="shared" si="3"/>
        <v>0</v>
      </c>
    </row>
    <row r="26" spans="1:9" ht="17.399999999999999" x14ac:dyDescent="0.3">
      <c r="A26" s="28" t="s">
        <v>46</v>
      </c>
      <c r="B26" s="152"/>
      <c r="C26" s="7">
        <v>40</v>
      </c>
      <c r="E26" s="97"/>
      <c r="F26" s="7">
        <f t="shared" si="2"/>
        <v>0</v>
      </c>
      <c r="H26" s="97"/>
      <c r="I26" s="7">
        <f t="shared" si="3"/>
        <v>0</v>
      </c>
    </row>
    <row r="27" spans="1:9" ht="17.399999999999999" x14ac:dyDescent="0.3">
      <c r="A27" s="28" t="s">
        <v>47</v>
      </c>
      <c r="B27" s="152"/>
      <c r="C27" s="7">
        <v>75</v>
      </c>
      <c r="E27" s="97"/>
      <c r="F27" s="7">
        <f t="shared" si="2"/>
        <v>0</v>
      </c>
      <c r="H27" s="97"/>
      <c r="I27" s="7">
        <f t="shared" si="3"/>
        <v>0</v>
      </c>
    </row>
    <row r="28" spans="1:9" ht="17.399999999999999" x14ac:dyDescent="0.3">
      <c r="A28" s="28" t="s">
        <v>48</v>
      </c>
      <c r="B28" s="152"/>
      <c r="C28" s="7">
        <v>40</v>
      </c>
      <c r="E28" s="97"/>
      <c r="F28" s="7">
        <f t="shared" si="2"/>
        <v>0</v>
      </c>
      <c r="H28" s="97"/>
      <c r="I28" s="7">
        <f t="shared" si="3"/>
        <v>0</v>
      </c>
    </row>
    <row r="29" spans="1:9" ht="17.399999999999999" x14ac:dyDescent="0.3">
      <c r="A29" s="28" t="s">
        <v>49</v>
      </c>
      <c r="B29" s="152"/>
      <c r="C29" s="7">
        <v>40</v>
      </c>
      <c r="E29" s="97"/>
      <c r="F29" s="7">
        <f t="shared" si="2"/>
        <v>0</v>
      </c>
      <c r="H29" s="97"/>
      <c r="I29" s="7">
        <f t="shared" si="3"/>
        <v>0</v>
      </c>
    </row>
    <row r="30" spans="1:9" ht="17.399999999999999" x14ac:dyDescent="0.3">
      <c r="A30" s="28" t="s">
        <v>50</v>
      </c>
      <c r="B30" s="152"/>
      <c r="C30" s="7">
        <v>15</v>
      </c>
      <c r="E30" s="97"/>
      <c r="F30" s="7">
        <f t="shared" si="2"/>
        <v>0</v>
      </c>
      <c r="H30" s="97"/>
      <c r="I30" s="7">
        <f t="shared" si="3"/>
        <v>0</v>
      </c>
    </row>
    <row r="31" spans="1:9" ht="17.399999999999999" x14ac:dyDescent="0.3">
      <c r="A31" s="28" t="s">
        <v>51</v>
      </c>
      <c r="B31" s="152"/>
      <c r="C31" s="7">
        <v>75</v>
      </c>
      <c r="E31" s="97"/>
      <c r="F31" s="7">
        <f t="shared" si="2"/>
        <v>0</v>
      </c>
      <c r="H31" s="97"/>
      <c r="I31" s="7">
        <f t="shared" si="3"/>
        <v>0</v>
      </c>
    </row>
    <row r="32" spans="1:9" ht="17.399999999999999" x14ac:dyDescent="0.3">
      <c r="A32" s="28" t="s">
        <v>52</v>
      </c>
      <c r="B32" s="152"/>
      <c r="C32" s="7">
        <v>90</v>
      </c>
      <c r="E32" s="97"/>
      <c r="F32" s="7">
        <f t="shared" si="2"/>
        <v>0</v>
      </c>
      <c r="H32" s="97"/>
      <c r="I32" s="7">
        <f t="shared" si="3"/>
        <v>0</v>
      </c>
    </row>
    <row r="33" spans="1:9" ht="17.399999999999999" x14ac:dyDescent="0.3">
      <c r="A33" s="28" t="s">
        <v>53</v>
      </c>
      <c r="B33" s="152"/>
      <c r="C33" s="7">
        <v>15</v>
      </c>
      <c r="E33" s="97"/>
      <c r="F33" s="7">
        <f t="shared" si="2"/>
        <v>0</v>
      </c>
      <c r="H33" s="97"/>
      <c r="I33" s="7">
        <f t="shared" si="3"/>
        <v>0</v>
      </c>
    </row>
    <row r="34" spans="1:9" ht="17.399999999999999" x14ac:dyDescent="0.3">
      <c r="A34" s="28" t="s">
        <v>54</v>
      </c>
      <c r="B34" s="152"/>
      <c r="C34" s="108" t="s">
        <v>55</v>
      </c>
      <c r="E34" s="97"/>
      <c r="F34" s="98"/>
      <c r="H34" s="97"/>
      <c r="I34" s="98"/>
    </row>
    <row r="35" spans="1:9" ht="17.399999999999999" x14ac:dyDescent="0.3">
      <c r="A35" s="28" t="s">
        <v>62</v>
      </c>
      <c r="B35" s="152"/>
      <c r="C35" s="108" t="s">
        <v>55</v>
      </c>
      <c r="E35" s="97"/>
      <c r="F35" s="98"/>
      <c r="H35" s="97"/>
      <c r="I35" s="98"/>
    </row>
    <row r="36" spans="1:9" ht="17.399999999999999" x14ac:dyDescent="0.3">
      <c r="B36" s="152"/>
      <c r="C36" s="7"/>
      <c r="F36" s="7"/>
      <c r="I36" s="7"/>
    </row>
    <row r="37" spans="1:9" ht="17.399999999999999" x14ac:dyDescent="0.3">
      <c r="A37" s="149" t="s">
        <v>43</v>
      </c>
      <c r="B37" s="153"/>
      <c r="C37" s="127"/>
      <c r="D37" s="154"/>
      <c r="E37" s="154"/>
      <c r="F37" s="127"/>
      <c r="G37" s="154"/>
      <c r="H37" s="154"/>
      <c r="I37" s="128"/>
    </row>
    <row r="38" spans="1:9" ht="17.399999999999999" x14ac:dyDescent="0.3">
      <c r="A38" s="28" t="s">
        <v>1</v>
      </c>
      <c r="B38" s="152"/>
      <c r="C38" s="7">
        <v>1</v>
      </c>
      <c r="E38" s="96"/>
      <c r="F38" s="7">
        <f t="shared" ref="F38:F42" si="4">C38*E38</f>
        <v>0</v>
      </c>
      <c r="H38" s="96"/>
      <c r="I38" s="7">
        <f t="shared" ref="I38:I42" si="5">H38*C38</f>
        <v>0</v>
      </c>
    </row>
    <row r="39" spans="1:9" ht="17.399999999999999" x14ac:dyDescent="0.3">
      <c r="A39" s="28" t="s">
        <v>2</v>
      </c>
      <c r="B39" s="152"/>
      <c r="C39" s="7">
        <v>1</v>
      </c>
      <c r="E39" s="97"/>
      <c r="F39" s="7">
        <f t="shared" si="4"/>
        <v>0</v>
      </c>
      <c r="H39" s="97"/>
      <c r="I39" s="7">
        <f t="shared" si="5"/>
        <v>0</v>
      </c>
    </row>
    <row r="40" spans="1:9" ht="17.399999999999999" x14ac:dyDescent="0.3">
      <c r="A40" s="28" t="s">
        <v>3</v>
      </c>
      <c r="B40" s="152"/>
      <c r="C40" s="7">
        <v>1</v>
      </c>
      <c r="E40" s="97"/>
      <c r="F40" s="7">
        <f t="shared" si="4"/>
        <v>0</v>
      </c>
      <c r="H40" s="97"/>
      <c r="I40" s="7">
        <f t="shared" si="5"/>
        <v>0</v>
      </c>
    </row>
    <row r="41" spans="1:9" ht="17.399999999999999" x14ac:dyDescent="0.3">
      <c r="A41" s="28" t="s">
        <v>5</v>
      </c>
      <c r="B41" s="152"/>
      <c r="C41" s="7">
        <v>1</v>
      </c>
      <c r="E41" s="97"/>
      <c r="F41" s="7">
        <f t="shared" si="4"/>
        <v>0</v>
      </c>
      <c r="H41" s="97"/>
      <c r="I41" s="7">
        <f t="shared" si="5"/>
        <v>0</v>
      </c>
    </row>
    <row r="42" spans="1:9" ht="17.399999999999999" x14ac:dyDescent="0.3">
      <c r="A42" s="28" t="s">
        <v>4</v>
      </c>
      <c r="B42" s="152"/>
      <c r="C42" s="7">
        <v>12.5</v>
      </c>
      <c r="E42" s="97"/>
      <c r="F42" s="7">
        <f t="shared" si="4"/>
        <v>0</v>
      </c>
      <c r="H42" s="97"/>
      <c r="I42" s="7">
        <f t="shared" si="5"/>
        <v>0</v>
      </c>
    </row>
    <row r="43" spans="1:9" s="155" customFormat="1" ht="17.399999999999999" x14ac:dyDescent="0.3">
      <c r="A43" s="28"/>
      <c r="B43" s="152"/>
      <c r="C43" s="7"/>
      <c r="D43" s="8"/>
      <c r="E43" s="8"/>
      <c r="F43" s="7"/>
      <c r="G43" s="8"/>
      <c r="H43" s="8"/>
      <c r="I43" s="7"/>
    </row>
    <row r="44" spans="1:9" ht="17.399999999999999" x14ac:dyDescent="0.3">
      <c r="A44" s="149" t="s">
        <v>56</v>
      </c>
      <c r="B44" s="153"/>
      <c r="C44" s="127"/>
      <c r="D44" s="154"/>
      <c r="E44" s="154"/>
      <c r="F44" s="127"/>
      <c r="G44" s="154"/>
      <c r="H44" s="154"/>
      <c r="I44" s="128"/>
    </row>
    <row r="45" spans="1:9" ht="17.399999999999999" x14ac:dyDescent="0.3">
      <c r="A45" s="28" t="s">
        <v>61</v>
      </c>
      <c r="B45" s="152" t="s">
        <v>86</v>
      </c>
      <c r="C45" s="7">
        <v>225</v>
      </c>
      <c r="E45" s="96"/>
      <c r="F45" s="7">
        <f t="shared" ref="F45:F48" si="6">C45*E45</f>
        <v>0</v>
      </c>
      <c r="H45" s="96"/>
      <c r="I45" s="7">
        <f t="shared" ref="I45:I48" si="7">H45*C45</f>
        <v>0</v>
      </c>
    </row>
    <row r="46" spans="1:9" ht="17.399999999999999" x14ac:dyDescent="0.3">
      <c r="A46" s="28" t="s">
        <v>6</v>
      </c>
      <c r="B46" s="152"/>
      <c r="C46" s="7">
        <v>60</v>
      </c>
      <c r="E46" s="97"/>
      <c r="F46" s="7">
        <f t="shared" si="6"/>
        <v>0</v>
      </c>
      <c r="H46" s="97"/>
      <c r="I46" s="7">
        <f t="shared" si="7"/>
        <v>0</v>
      </c>
    </row>
    <row r="47" spans="1:9" ht="17.399999999999999" x14ac:dyDescent="0.3">
      <c r="A47" s="28" t="s">
        <v>7</v>
      </c>
      <c r="B47" s="152"/>
      <c r="C47" s="7">
        <v>50</v>
      </c>
      <c r="E47" s="97"/>
      <c r="F47" s="7">
        <f t="shared" si="6"/>
        <v>0</v>
      </c>
      <c r="H47" s="97"/>
      <c r="I47" s="7">
        <f t="shared" si="7"/>
        <v>0</v>
      </c>
    </row>
    <row r="48" spans="1:9" ht="17.399999999999999" x14ac:dyDescent="0.3">
      <c r="A48" s="28" t="s">
        <v>57</v>
      </c>
      <c r="B48" s="152"/>
      <c r="C48" s="7">
        <v>10</v>
      </c>
      <c r="E48" s="97"/>
      <c r="F48" s="7">
        <f t="shared" si="6"/>
        <v>0</v>
      </c>
      <c r="H48" s="97"/>
      <c r="I48" s="7">
        <f t="shared" si="7"/>
        <v>0</v>
      </c>
    </row>
    <row r="49" spans="1:13" x14ac:dyDescent="0.3">
      <c r="C49" s="7"/>
      <c r="E49" s="90"/>
      <c r="F49" s="7"/>
      <c r="I49" s="7"/>
    </row>
    <row r="50" spans="1:13" x14ac:dyDescent="0.3">
      <c r="A50" s="156" t="s">
        <v>195</v>
      </c>
      <c r="B50" s="202" t="s">
        <v>10</v>
      </c>
      <c r="C50" s="202"/>
      <c r="D50" s="202"/>
      <c r="E50" s="157">
        <f>SUM(E12:E48)</f>
        <v>0</v>
      </c>
      <c r="F50" s="202" t="s">
        <v>12</v>
      </c>
      <c r="G50" s="202"/>
      <c r="H50" s="157">
        <f>SUM(H12:H48)</f>
        <v>0</v>
      </c>
      <c r="I50" s="120" t="str">
        <f>IF(E50=H50,"voldoet","voldoet niet!!!")</f>
        <v>voldoet</v>
      </c>
    </row>
    <row r="51" spans="1:13" ht="18" customHeight="1" x14ac:dyDescent="0.3">
      <c r="C51" s="7"/>
      <c r="F51" s="7"/>
      <c r="I51" s="7"/>
    </row>
    <row r="52" spans="1:13" x14ac:dyDescent="0.3">
      <c r="A52" s="217" t="s">
        <v>37</v>
      </c>
      <c r="B52" s="218"/>
      <c r="C52" s="219"/>
      <c r="D52" s="186" t="s">
        <v>10</v>
      </c>
      <c r="E52" s="186"/>
      <c r="F52" s="117">
        <f>SUM(F12:F16,F19:F35,F38:F42,F45:F48)</f>
        <v>0</v>
      </c>
      <c r="G52" s="186" t="s">
        <v>12</v>
      </c>
      <c r="H52" s="186"/>
      <c r="I52" s="117">
        <f>SUM(I12:I16,I19:I35,I38:I42,I45:I48)</f>
        <v>0</v>
      </c>
    </row>
    <row r="53" spans="1:13" ht="16.2" thickBot="1" x14ac:dyDescent="0.35">
      <c r="A53" s="158"/>
      <c r="B53" s="158"/>
      <c r="C53" s="129"/>
      <c r="D53" s="159"/>
      <c r="E53" s="159"/>
      <c r="F53" s="129"/>
      <c r="G53" s="159"/>
      <c r="H53" s="159"/>
      <c r="I53" s="129"/>
    </row>
    <row r="54" spans="1:13" ht="18.600000000000001" thickBot="1" x14ac:dyDescent="0.4">
      <c r="A54" s="203" t="s">
        <v>59</v>
      </c>
      <c r="B54" s="204"/>
      <c r="C54" s="204"/>
      <c r="D54" s="204"/>
      <c r="E54" s="204"/>
      <c r="F54" s="204"/>
      <c r="G54" s="204"/>
      <c r="H54" s="205"/>
      <c r="I54" s="122">
        <f>I52-F52</f>
        <v>0</v>
      </c>
      <c r="K54" s="200" t="s">
        <v>172</v>
      </c>
      <c r="L54" s="201"/>
      <c r="M54" s="160" t="s">
        <v>194</v>
      </c>
    </row>
    <row r="55" spans="1:13" s="66" customFormat="1" ht="20.399999999999999" thickBot="1" x14ac:dyDescent="0.4">
      <c r="A55" s="161" t="s">
        <v>60</v>
      </c>
      <c r="B55" s="162" t="s">
        <v>92</v>
      </c>
      <c r="C55" s="234" t="s">
        <v>173</v>
      </c>
      <c r="D55" s="234"/>
      <c r="E55" s="234"/>
      <c r="F55" s="234"/>
      <c r="G55" s="234"/>
      <c r="H55" s="132">
        <f>IF(C55="Kwaliteitsverbetering in het landschap",M55,IF(C55="Afdracht aan het BIO fonds",M56,IF(C55="Kwaliteitsverbetering op of om eigen erf",M57)))</f>
        <v>0.2</v>
      </c>
      <c r="I55" s="131">
        <f>I54*H55</f>
        <v>0</v>
      </c>
      <c r="K55" s="163" t="s">
        <v>177</v>
      </c>
      <c r="L55" s="164" t="s">
        <v>173</v>
      </c>
      <c r="M55" s="165">
        <v>0.2</v>
      </c>
    </row>
    <row r="56" spans="1:13" ht="16.2" thickBot="1" x14ac:dyDescent="0.35">
      <c r="A56" s="32"/>
      <c r="B56" s="32"/>
      <c r="C56" s="1"/>
      <c r="D56" s="1"/>
      <c r="E56" s="166"/>
      <c r="F56" s="1"/>
      <c r="G56" s="1"/>
      <c r="H56" s="166"/>
      <c r="I56" s="2"/>
      <c r="K56" s="163" t="s">
        <v>175</v>
      </c>
      <c r="L56" s="164" t="s">
        <v>178</v>
      </c>
      <c r="M56" s="165">
        <v>0.2</v>
      </c>
    </row>
    <row r="57" spans="1:13" s="166" customFormat="1" ht="18.600000000000001" thickBot="1" x14ac:dyDescent="0.4">
      <c r="A57" s="167" t="s">
        <v>68</v>
      </c>
      <c r="B57" s="168"/>
      <c r="C57" s="133" t="s">
        <v>69</v>
      </c>
      <c r="D57" s="143"/>
      <c r="E57" s="194" t="s">
        <v>10</v>
      </c>
      <c r="F57" s="194"/>
      <c r="G57" s="143"/>
      <c r="H57" s="194" t="s">
        <v>12</v>
      </c>
      <c r="I57" s="195"/>
      <c r="K57" s="169" t="s">
        <v>176</v>
      </c>
      <c r="L57" s="170" t="s">
        <v>174</v>
      </c>
      <c r="M57" s="171">
        <v>0.25</v>
      </c>
    </row>
    <row r="58" spans="1:13" s="166" customFormat="1" ht="16.2" thickBot="1" x14ac:dyDescent="0.35">
      <c r="A58" s="144"/>
      <c r="B58" s="172"/>
      <c r="C58" s="134" t="s">
        <v>8</v>
      </c>
      <c r="D58" s="146"/>
      <c r="E58" s="146" t="s">
        <v>70</v>
      </c>
      <c r="F58" s="134" t="s">
        <v>11</v>
      </c>
      <c r="G58" s="146"/>
      <c r="H58" s="146" t="s">
        <v>70</v>
      </c>
      <c r="I58" s="135" t="s">
        <v>14</v>
      </c>
    </row>
    <row r="59" spans="1:13" s="166" customFormat="1" x14ac:dyDescent="0.3">
      <c r="A59" s="147"/>
      <c r="B59" s="147"/>
      <c r="C59" s="110"/>
      <c r="D59" s="148"/>
      <c r="E59" s="148"/>
      <c r="F59" s="110"/>
      <c r="G59" s="148"/>
      <c r="H59" s="148"/>
      <c r="I59" s="110"/>
    </row>
    <row r="60" spans="1:13" s="19" customFormat="1" x14ac:dyDescent="0.3">
      <c r="A60" s="187" t="s">
        <v>89</v>
      </c>
      <c r="B60" s="188"/>
      <c r="C60" s="188"/>
      <c r="D60" s="188"/>
      <c r="E60" s="188"/>
      <c r="F60" s="188"/>
      <c r="G60" s="188"/>
      <c r="H60" s="188"/>
      <c r="I60" s="189"/>
    </row>
    <row r="61" spans="1:13" s="19" customFormat="1" ht="17.399999999999999" x14ac:dyDescent="0.3">
      <c r="A61" s="49" t="s">
        <v>71</v>
      </c>
      <c r="B61" s="50"/>
      <c r="C61" s="7">
        <v>250</v>
      </c>
      <c r="D61" s="8"/>
      <c r="E61" s="96"/>
      <c r="F61" s="7">
        <f t="shared" ref="F61:F64" si="8">C61*E61</f>
        <v>0</v>
      </c>
      <c r="G61" s="8"/>
      <c r="H61" s="96"/>
      <c r="I61" s="7">
        <f t="shared" ref="I61:I64" si="9">H61*C61</f>
        <v>0</v>
      </c>
    </row>
    <row r="62" spans="1:13" s="166" customFormat="1" ht="17.399999999999999" x14ac:dyDescent="0.3">
      <c r="A62" s="49" t="s">
        <v>72</v>
      </c>
      <c r="B62" s="50"/>
      <c r="C62" s="7">
        <v>150</v>
      </c>
      <c r="D62" s="8"/>
      <c r="E62" s="97"/>
      <c r="F62" s="7">
        <f t="shared" si="8"/>
        <v>0</v>
      </c>
      <c r="G62" s="8"/>
      <c r="H62" s="97"/>
      <c r="I62" s="7">
        <f t="shared" si="9"/>
        <v>0</v>
      </c>
    </row>
    <row r="63" spans="1:13" s="166" customFormat="1" ht="17.399999999999999" x14ac:dyDescent="0.3">
      <c r="A63" s="49" t="s">
        <v>75</v>
      </c>
      <c r="B63" s="50"/>
      <c r="C63" s="7">
        <v>150</v>
      </c>
      <c r="D63" s="8"/>
      <c r="E63" s="97"/>
      <c r="F63" s="7">
        <f t="shared" si="8"/>
        <v>0</v>
      </c>
      <c r="G63" s="8"/>
      <c r="H63" s="97"/>
      <c r="I63" s="7">
        <f t="shared" si="9"/>
        <v>0</v>
      </c>
    </row>
    <row r="64" spans="1:13" s="166" customFormat="1" ht="17.399999999999999" x14ac:dyDescent="0.3">
      <c r="A64" s="49" t="s">
        <v>74</v>
      </c>
      <c r="B64" s="50"/>
      <c r="C64" s="111">
        <v>200</v>
      </c>
      <c r="D64" s="28"/>
      <c r="E64" s="116"/>
      <c r="F64" s="111">
        <f t="shared" si="8"/>
        <v>0</v>
      </c>
      <c r="G64" s="28"/>
      <c r="H64" s="116"/>
      <c r="I64" s="111">
        <f t="shared" si="9"/>
        <v>0</v>
      </c>
    </row>
    <row r="65" spans="1:9" s="166" customFormat="1" ht="31.2" x14ac:dyDescent="0.3">
      <c r="A65" s="49" t="s">
        <v>73</v>
      </c>
      <c r="B65" s="50"/>
      <c r="C65" s="112">
        <v>150</v>
      </c>
      <c r="D65" s="1"/>
      <c r="E65" s="97"/>
      <c r="F65" s="7">
        <f t="shared" ref="F65" si="10">C65*E65</f>
        <v>0</v>
      </c>
      <c r="G65" s="8"/>
      <c r="H65" s="97"/>
      <c r="I65" s="7">
        <f t="shared" ref="I65" si="11">H65*C65</f>
        <v>0</v>
      </c>
    </row>
    <row r="66" spans="1:9" s="173" customFormat="1" x14ac:dyDescent="0.3">
      <c r="A66" s="32"/>
      <c r="B66" s="32"/>
      <c r="C66" s="1"/>
      <c r="D66" s="1"/>
      <c r="E66" s="166"/>
      <c r="F66" s="1"/>
      <c r="G66" s="1"/>
      <c r="H66" s="166"/>
      <c r="I66" s="2"/>
    </row>
    <row r="67" spans="1:9" s="166" customFormat="1" x14ac:dyDescent="0.3">
      <c r="A67" s="217" t="s">
        <v>77</v>
      </c>
      <c r="B67" s="218"/>
      <c r="C67" s="219"/>
      <c r="D67" s="186" t="s">
        <v>10</v>
      </c>
      <c r="E67" s="186"/>
      <c r="F67" s="117">
        <f>SUM(F61:F65)</f>
        <v>0</v>
      </c>
      <c r="G67" s="186" t="s">
        <v>12</v>
      </c>
      <c r="H67" s="186"/>
      <c r="I67" s="117">
        <f>SUM(I61:I65)</f>
        <v>0</v>
      </c>
    </row>
    <row r="68" spans="1:9" s="166" customFormat="1" ht="16.2" thickBot="1" x14ac:dyDescent="0.35">
      <c r="A68" s="174"/>
      <c r="B68" s="174"/>
      <c r="C68" s="123"/>
      <c r="D68" s="175"/>
      <c r="E68" s="175"/>
      <c r="F68" s="123"/>
      <c r="G68" s="175"/>
      <c r="H68" s="175"/>
      <c r="I68" s="123"/>
    </row>
    <row r="69" spans="1:9" s="166" customFormat="1" ht="18.600000000000001" thickBot="1" x14ac:dyDescent="0.4">
      <c r="A69" s="224" t="s">
        <v>78</v>
      </c>
      <c r="B69" s="225"/>
      <c r="C69" s="225"/>
      <c r="D69" s="225"/>
      <c r="E69" s="225"/>
      <c r="F69" s="225"/>
      <c r="G69" s="225"/>
      <c r="H69" s="226"/>
      <c r="I69" s="121">
        <f>I67-F67</f>
        <v>0</v>
      </c>
    </row>
    <row r="70" spans="1:9" s="29" customFormat="1" ht="18.600000000000001" thickBot="1" x14ac:dyDescent="0.4">
      <c r="A70" s="224" t="s">
        <v>60</v>
      </c>
      <c r="B70" s="225"/>
      <c r="C70" s="225"/>
      <c r="D70" s="227"/>
      <c r="E70" s="130">
        <v>0.75</v>
      </c>
      <c r="F70" s="228"/>
      <c r="G70" s="229"/>
      <c r="H70" s="230"/>
      <c r="I70" s="131">
        <f>E70*I69</f>
        <v>0</v>
      </c>
    </row>
    <row r="71" spans="1:9" s="178" customFormat="1" ht="16.2" thickBot="1" x14ac:dyDescent="0.35">
      <c r="A71" s="176"/>
      <c r="B71" s="176"/>
      <c r="C71" s="3"/>
      <c r="D71" s="3"/>
      <c r="E71" s="177"/>
      <c r="F71" s="3"/>
      <c r="G71" s="3"/>
      <c r="H71" s="177"/>
      <c r="I71" s="4"/>
    </row>
    <row r="72" spans="1:9" s="179" customFormat="1" ht="18.600000000000001" thickBot="1" x14ac:dyDescent="0.4">
      <c r="A72" s="211" t="s">
        <v>76</v>
      </c>
      <c r="B72" s="212"/>
      <c r="C72" s="212"/>
      <c r="D72" s="212"/>
      <c r="E72" s="212"/>
      <c r="F72" s="212"/>
      <c r="G72" s="213"/>
      <c r="H72" s="220">
        <f>SUM(I54+I69)</f>
        <v>0</v>
      </c>
      <c r="I72" s="221"/>
    </row>
    <row r="73" spans="1:9" s="180" customFormat="1" ht="18.600000000000001" thickBot="1" x14ac:dyDescent="0.4">
      <c r="A73" s="214" t="s">
        <v>60</v>
      </c>
      <c r="B73" s="215"/>
      <c r="C73" s="215"/>
      <c r="D73" s="215"/>
      <c r="E73" s="215"/>
      <c r="F73" s="215"/>
      <c r="G73" s="216"/>
      <c r="H73" s="222">
        <f>SUM(I70,I55)</f>
        <v>0</v>
      </c>
      <c r="I73" s="223"/>
    </row>
    <row r="74" spans="1:9" s="182" customFormat="1" ht="16.2" thickBot="1" x14ac:dyDescent="0.35">
      <c r="A74" s="181"/>
      <c r="B74" s="181"/>
      <c r="C74" s="118"/>
      <c r="E74" s="119"/>
      <c r="F74" s="118"/>
      <c r="I74" s="118"/>
    </row>
    <row r="75" spans="1:9" s="182" customFormat="1" ht="16.2" thickBot="1" x14ac:dyDescent="0.35">
      <c r="A75" s="190" t="s">
        <v>99</v>
      </c>
      <c r="B75" s="191"/>
      <c r="C75" s="191"/>
      <c r="D75" s="191"/>
      <c r="E75" s="191"/>
      <c r="F75" s="191"/>
      <c r="G75" s="191"/>
      <c r="H75" s="191"/>
      <c r="I75" s="192"/>
    </row>
    <row r="76" spans="1:9" s="182" customFormat="1" ht="18.600000000000001" thickBot="1" x14ac:dyDescent="0.4">
      <c r="A76" s="209" t="s">
        <v>98</v>
      </c>
      <c r="B76" s="210"/>
      <c r="C76" s="124">
        <v>1000</v>
      </c>
      <c r="D76" s="183"/>
      <c r="E76" s="231" t="str">
        <f>IF(H73&gt;C76,"Nee. Ga naar werkblad 'Landschappelijke Kwaliteit'","Ja. Geen kwaliteitsverbetering van het landschap nodig")</f>
        <v>Ja. Geen kwaliteitsverbetering van het landschap nodig</v>
      </c>
      <c r="F76" s="232"/>
      <c r="G76" s="232"/>
      <c r="H76" s="232"/>
      <c r="I76" s="233"/>
    </row>
    <row r="77" spans="1:9" s="29" customFormat="1" x14ac:dyDescent="0.3">
      <c r="A77" s="28"/>
      <c r="B77" s="28"/>
      <c r="C77" s="7"/>
      <c r="D77" s="8"/>
      <c r="E77" s="6"/>
      <c r="F77" s="7"/>
      <c r="G77" s="8"/>
      <c r="H77" s="8"/>
      <c r="I77" s="7"/>
    </row>
    <row r="78" spans="1:9" ht="17.399999999999999" x14ac:dyDescent="0.3">
      <c r="A78" s="136" t="s">
        <v>191</v>
      </c>
      <c r="B78" s="136"/>
      <c r="C78" s="113"/>
      <c r="F78" s="113"/>
      <c r="I78" s="113"/>
    </row>
    <row r="79" spans="1:9" ht="17.399999999999999" x14ac:dyDescent="0.3">
      <c r="A79" s="136" t="s">
        <v>192</v>
      </c>
      <c r="B79" s="136"/>
      <c r="C79" s="113"/>
      <c r="F79" s="113"/>
      <c r="I79" s="113"/>
    </row>
    <row r="80" spans="1:9" ht="17.399999999999999" x14ac:dyDescent="0.3">
      <c r="A80" s="136" t="s">
        <v>193</v>
      </c>
      <c r="C80" s="7"/>
      <c r="F80" s="7"/>
      <c r="I80" s="7"/>
    </row>
  </sheetData>
  <sheetProtection algorithmName="SHA-512" hashValue="c/FqCEBqQWXtf4gjcwUaSCjbwa1HtJtM3Hk2GfMOmt6qg8ixp1L/MBBV8HJTS7xUVNbnM2akgqHIkX7SMzTgnw==" saltValue="udu6NV9yM0iBEhNuM7qZSg==" spinCount="100000" sheet="1" objects="1" scenarios="1" selectLockedCells="1"/>
  <mergeCells count="30">
    <mergeCell ref="A76:B76"/>
    <mergeCell ref="A72:G72"/>
    <mergeCell ref="A73:G73"/>
    <mergeCell ref="A67:C67"/>
    <mergeCell ref="A52:C52"/>
    <mergeCell ref="A69:H69"/>
    <mergeCell ref="A70:D70"/>
    <mergeCell ref="F70:H70"/>
    <mergeCell ref="E57:F57"/>
    <mergeCell ref="H57:I57"/>
    <mergeCell ref="E76:I76"/>
    <mergeCell ref="C55:G55"/>
    <mergeCell ref="D67:E67"/>
    <mergeCell ref="K54:L54"/>
    <mergeCell ref="B50:D50"/>
    <mergeCell ref="F50:G50"/>
    <mergeCell ref="D52:E52"/>
    <mergeCell ref="G52:H52"/>
    <mergeCell ref="A54:H54"/>
    <mergeCell ref="G67:H67"/>
    <mergeCell ref="A60:I60"/>
    <mergeCell ref="A75:I75"/>
    <mergeCell ref="A1:I1"/>
    <mergeCell ref="E8:F8"/>
    <mergeCell ref="H8:I8"/>
    <mergeCell ref="C2:I2"/>
    <mergeCell ref="C5:I5"/>
    <mergeCell ref="C3:I3"/>
    <mergeCell ref="H72:I72"/>
    <mergeCell ref="H73:I73"/>
  </mergeCells>
  <dataValidations count="1">
    <dataValidation type="list" showInputMessage="1" showErrorMessage="1" errorTitle="Ongeldige invoer!" error="Kies een vorm van kwaliteitsverbetering" promptTitle="Vorm kwaliteitsverbetering" prompt="Kies in welke vorm u de kwaliteitsverbetering gaat uitvoeren" sqref="C55" xr:uid="{EF067830-385A-4A87-BC10-E5BD288C577F}">
      <formula1>$L$55:$L$57</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20"/>
  <sheetViews>
    <sheetView topLeftCell="A55" zoomScale="75" zoomScaleNormal="75" workbookViewId="0">
      <selection activeCell="G83" sqref="G83"/>
    </sheetView>
  </sheetViews>
  <sheetFormatPr defaultColWidth="9.109375" defaultRowHeight="15.6" x14ac:dyDescent="0.3"/>
  <cols>
    <col min="1" max="1" width="6.33203125" style="8" customWidth="1"/>
    <col min="2" max="2" width="6.6640625" style="8" customWidth="1"/>
    <col min="3" max="3" width="72.21875" style="8" customWidth="1"/>
    <col min="4" max="4" width="13" style="8" customWidth="1"/>
    <col min="5" max="5" width="3.33203125" style="8" bestFit="1" customWidth="1"/>
    <col min="6" max="6" width="13.6640625" style="5" bestFit="1" customWidth="1"/>
    <col min="7" max="7" width="12.44140625" style="8" bestFit="1" customWidth="1"/>
    <col min="8" max="8" width="9.77734375" style="5" bestFit="1" customWidth="1"/>
    <col min="9" max="9" width="12.44140625" style="5" bestFit="1" customWidth="1"/>
    <col min="10" max="10" width="14.88671875" style="8" customWidth="1"/>
    <col min="11" max="11" width="18.33203125" style="8" customWidth="1"/>
    <col min="12" max="15" width="9.109375" style="8"/>
    <col min="16" max="16" width="57.109375" style="8" customWidth="1"/>
    <col min="17" max="16384" width="9.109375" style="8"/>
  </cols>
  <sheetData>
    <row r="1" spans="1:11" ht="25.8" x14ac:dyDescent="0.5">
      <c r="A1" s="259" t="str">
        <f>Bestemmingswinst!A1</f>
        <v>Bestemmingswinst en Landschappelijke Kwaliteitsverbetering Someren</v>
      </c>
      <c r="B1" s="259"/>
      <c r="C1" s="259"/>
      <c r="D1" s="259"/>
      <c r="E1" s="259"/>
      <c r="F1" s="259"/>
      <c r="G1" s="259"/>
      <c r="H1" s="259"/>
      <c r="I1" s="259"/>
      <c r="J1" s="259"/>
      <c r="K1" s="259"/>
    </row>
    <row r="2" spans="1:11" x14ac:dyDescent="0.3">
      <c r="A2" s="263" t="str">
        <f>Bestemmingswinst!A2</f>
        <v>versie:</v>
      </c>
      <c r="B2" s="263"/>
      <c r="C2" s="263"/>
      <c r="D2" s="263"/>
      <c r="E2" s="136"/>
      <c r="F2" s="34" t="str">
        <f>Bestemmingswinst!C2</f>
        <v>mei 2024</v>
      </c>
      <c r="H2" s="8"/>
      <c r="I2" s="184"/>
      <c r="J2" s="184"/>
      <c r="K2" s="184"/>
    </row>
    <row r="3" spans="1:11" x14ac:dyDescent="0.3">
      <c r="A3" s="184"/>
      <c r="B3" s="184"/>
      <c r="D3" s="184"/>
      <c r="E3" s="184"/>
      <c r="F3" s="264" t="str">
        <f>Bestemmingswinst!C3</f>
        <v>vul alleen de gele cellen in</v>
      </c>
      <c r="G3" s="265"/>
      <c r="H3" s="265"/>
      <c r="I3" s="265"/>
      <c r="J3" s="265"/>
      <c r="K3" s="266"/>
    </row>
    <row r="4" spans="1:11" x14ac:dyDescent="0.3">
      <c r="A4" s="184"/>
      <c r="B4" s="184"/>
      <c r="C4" s="184"/>
      <c r="D4" s="184"/>
      <c r="E4" s="184"/>
      <c r="F4" s="184"/>
      <c r="G4" s="184"/>
      <c r="H4" s="184"/>
      <c r="I4" s="184"/>
      <c r="J4" s="184"/>
      <c r="K4" s="184"/>
    </row>
    <row r="5" spans="1:11" x14ac:dyDescent="0.3">
      <c r="C5" s="267" t="str">
        <f>Bestemmingswinst!A5</f>
        <v>Titel en locatie van de ontwikkeling:</v>
      </c>
      <c r="D5" s="267"/>
      <c r="F5" s="268">
        <f>Bestemmingswinst!C5</f>
        <v>0</v>
      </c>
      <c r="G5" s="269"/>
      <c r="H5" s="269"/>
      <c r="I5" s="269"/>
      <c r="J5" s="269"/>
      <c r="K5" s="270"/>
    </row>
    <row r="6" spans="1:11" x14ac:dyDescent="0.3">
      <c r="B6" s="184"/>
      <c r="C6" s="267" t="str">
        <f>Bestemmingswinst!A6</f>
        <v>Oppervlakte betrokken wijzigingsgebied:</v>
      </c>
      <c r="D6" s="267"/>
      <c r="E6" s="184"/>
      <c r="F6" s="185">
        <f>Bestemmingswinst!C6</f>
        <v>0</v>
      </c>
      <c r="G6" s="184" t="str">
        <f>Bestemmingswinst!D6</f>
        <v>m2</v>
      </c>
      <c r="H6" s="184"/>
      <c r="I6" s="184"/>
      <c r="J6" s="184"/>
      <c r="K6" s="184"/>
    </row>
    <row r="7" spans="1:11" ht="16.2" thickBot="1" x14ac:dyDescent="0.35"/>
    <row r="8" spans="1:11" s="10" customFormat="1" ht="21.6" thickBot="1" x14ac:dyDescent="0.45">
      <c r="A8" s="248" t="s">
        <v>182</v>
      </c>
      <c r="B8" s="249"/>
      <c r="C8" s="249"/>
      <c r="D8" s="249"/>
      <c r="E8" s="249"/>
      <c r="F8" s="249"/>
      <c r="G8" s="249"/>
      <c r="H8" s="9"/>
      <c r="I8" s="9"/>
      <c r="J8" s="235">
        <f>Bestemmingswinst!H73</f>
        <v>0</v>
      </c>
      <c r="K8" s="236"/>
    </row>
    <row r="9" spans="1:11" ht="18" thickBot="1" x14ac:dyDescent="0.35">
      <c r="E9" s="11"/>
    </row>
    <row r="10" spans="1:11" s="19" customFormat="1" ht="18" thickBot="1" x14ac:dyDescent="0.35">
      <c r="A10" s="243" t="s">
        <v>171</v>
      </c>
      <c r="B10" s="244"/>
      <c r="C10" s="244"/>
      <c r="D10" s="244"/>
      <c r="E10" s="12" t="s">
        <v>87</v>
      </c>
      <c r="F10" s="13" t="s">
        <v>110</v>
      </c>
      <c r="G10" s="14" t="s">
        <v>19</v>
      </c>
      <c r="H10" s="15"/>
      <c r="I10" s="16"/>
      <c r="J10" s="17" t="s">
        <v>20</v>
      </c>
      <c r="K10" s="18">
        <f>SUM(J11:J15,J17)</f>
        <v>0</v>
      </c>
    </row>
    <row r="11" spans="1:11" ht="17.399999999999999" x14ac:dyDescent="0.3">
      <c r="B11" s="8" t="s">
        <v>113</v>
      </c>
      <c r="E11" s="11"/>
      <c r="F11" s="7">
        <v>66.739999999999995</v>
      </c>
      <c r="G11" s="96"/>
      <c r="H11" s="7"/>
      <c r="I11" s="7"/>
      <c r="J11" s="7">
        <f>F11*G11</f>
        <v>0</v>
      </c>
    </row>
    <row r="12" spans="1:11" ht="17.399999999999999" x14ac:dyDescent="0.3">
      <c r="B12" s="8" t="s">
        <v>106</v>
      </c>
      <c r="E12" s="11"/>
      <c r="F12" s="7">
        <v>11.21</v>
      </c>
      <c r="G12" s="97"/>
      <c r="H12" s="7"/>
      <c r="I12" s="7"/>
      <c r="J12" s="7">
        <f>F12*G12</f>
        <v>0</v>
      </c>
    </row>
    <row r="13" spans="1:11" ht="17.399999999999999" x14ac:dyDescent="0.3">
      <c r="B13" s="8" t="s">
        <v>107</v>
      </c>
      <c r="E13" s="11"/>
      <c r="F13" s="7">
        <v>1.6</v>
      </c>
      <c r="G13" s="97"/>
      <c r="H13" s="7"/>
      <c r="I13" s="7"/>
      <c r="J13" s="7">
        <f>F13*G13</f>
        <v>0</v>
      </c>
    </row>
    <row r="14" spans="1:11" ht="17.399999999999999" x14ac:dyDescent="0.3">
      <c r="B14" s="8" t="s">
        <v>108</v>
      </c>
      <c r="E14" s="11"/>
      <c r="F14" s="7">
        <v>2.16</v>
      </c>
      <c r="G14" s="97"/>
      <c r="H14" s="7"/>
      <c r="I14" s="7"/>
      <c r="J14" s="7">
        <f>F14*G14</f>
        <v>0</v>
      </c>
    </row>
    <row r="15" spans="1:11" ht="17.399999999999999" x14ac:dyDescent="0.3">
      <c r="B15" s="8" t="s">
        <v>109</v>
      </c>
      <c r="E15" s="11"/>
      <c r="F15" s="7">
        <v>17.809999999999999</v>
      </c>
      <c r="G15" s="97"/>
      <c r="H15" s="7"/>
      <c r="I15" s="7"/>
      <c r="J15" s="7">
        <f>F15*G15</f>
        <v>0</v>
      </c>
    </row>
    <row r="16" spans="1:11" ht="17.399999999999999" x14ac:dyDescent="0.3">
      <c r="E16" s="11"/>
      <c r="F16" s="7"/>
      <c r="H16" s="7"/>
      <c r="I16" s="7"/>
      <c r="J16" s="7"/>
    </row>
    <row r="17" spans="1:24" ht="17.399999999999999" x14ac:dyDescent="0.3">
      <c r="B17" s="19" t="s">
        <v>197</v>
      </c>
      <c r="E17" s="11"/>
      <c r="F17" s="7"/>
      <c r="G17" s="97"/>
      <c r="H17" s="7"/>
      <c r="I17" s="7"/>
      <c r="J17" s="20">
        <f>F17*G17</f>
        <v>0</v>
      </c>
    </row>
    <row r="18" spans="1:24" ht="18" thickBot="1" x14ac:dyDescent="0.35">
      <c r="E18" s="11"/>
      <c r="F18" s="7"/>
      <c r="H18" s="20"/>
      <c r="I18" s="7"/>
    </row>
    <row r="19" spans="1:24" s="27" customFormat="1" ht="31.8" thickBot="1" x14ac:dyDescent="0.35">
      <c r="A19" s="246" t="s">
        <v>111</v>
      </c>
      <c r="B19" s="247"/>
      <c r="C19" s="247"/>
      <c r="D19" s="247"/>
      <c r="E19" s="86"/>
      <c r="F19" s="24" t="s">
        <v>18</v>
      </c>
      <c r="G19" s="25" t="s">
        <v>189</v>
      </c>
      <c r="H19" s="87"/>
      <c r="I19" s="88"/>
      <c r="J19" s="87" t="s">
        <v>20</v>
      </c>
      <c r="K19" s="89">
        <f>SUM(J20)</f>
        <v>0</v>
      </c>
    </row>
    <row r="20" spans="1:24" ht="17.399999999999999" x14ac:dyDescent="0.3">
      <c r="B20" s="8" t="s">
        <v>112</v>
      </c>
      <c r="E20" s="11"/>
      <c r="F20" s="7">
        <v>1516.67</v>
      </c>
      <c r="G20" s="96"/>
      <c r="H20" s="7"/>
      <c r="I20" s="7"/>
      <c r="J20" s="7">
        <f>F20*G20</f>
        <v>0</v>
      </c>
    </row>
    <row r="21" spans="1:24" ht="18" thickBot="1" x14ac:dyDescent="0.35">
      <c r="E21" s="11"/>
      <c r="F21" s="7"/>
      <c r="H21" s="7"/>
    </row>
    <row r="22" spans="1:24" s="27" customFormat="1" ht="31.8" thickBot="1" x14ac:dyDescent="0.35">
      <c r="A22" s="246" t="s">
        <v>21</v>
      </c>
      <c r="B22" s="247"/>
      <c r="C22" s="247"/>
      <c r="D22" s="23" t="s">
        <v>114</v>
      </c>
      <c r="E22" s="23"/>
      <c r="F22" s="24" t="s">
        <v>188</v>
      </c>
      <c r="G22" s="24" t="s">
        <v>169</v>
      </c>
      <c r="H22" s="24" t="s">
        <v>170</v>
      </c>
      <c r="I22" s="25" t="s">
        <v>183</v>
      </c>
      <c r="J22" s="24" t="s">
        <v>20</v>
      </c>
      <c r="K22" s="26">
        <f>SUM(J23:J71,J73)</f>
        <v>0</v>
      </c>
    </row>
    <row r="23" spans="1:24" x14ac:dyDescent="0.3">
      <c r="B23" s="19" t="s">
        <v>115</v>
      </c>
      <c r="D23" s="91">
        <v>3</v>
      </c>
      <c r="F23" s="35">
        <v>1267.6099999999999</v>
      </c>
      <c r="G23" s="92" t="s">
        <v>116</v>
      </c>
      <c r="H23" s="92" t="s">
        <v>117</v>
      </c>
      <c r="I23" s="96"/>
      <c r="J23" s="7">
        <f>D23*F23*I23</f>
        <v>0</v>
      </c>
    </row>
    <row r="24" spans="1:24" ht="17.399999999999999" x14ac:dyDescent="0.3">
      <c r="B24" s="19" t="s">
        <v>118</v>
      </c>
      <c r="D24" s="91">
        <v>3</v>
      </c>
      <c r="E24" s="93"/>
      <c r="F24" s="35">
        <v>23945.63</v>
      </c>
      <c r="G24" s="92" t="s">
        <v>116</v>
      </c>
      <c r="H24" s="92" t="s">
        <v>119</v>
      </c>
      <c r="I24" s="97"/>
      <c r="J24" s="7">
        <f t="shared" ref="J24:J71" si="0">D24*F24*I24</f>
        <v>0</v>
      </c>
    </row>
    <row r="25" spans="1:24" ht="17.399999999999999" x14ac:dyDescent="0.3">
      <c r="B25" s="8" t="s">
        <v>120</v>
      </c>
      <c r="D25" s="91">
        <v>3</v>
      </c>
      <c r="E25" s="93"/>
      <c r="F25" s="35">
        <v>0.54</v>
      </c>
      <c r="G25" s="92" t="s">
        <v>121</v>
      </c>
      <c r="H25" s="92" t="s">
        <v>117</v>
      </c>
      <c r="I25" s="97"/>
      <c r="J25" s="7">
        <f t="shared" si="0"/>
        <v>0</v>
      </c>
    </row>
    <row r="26" spans="1:24" ht="17.399999999999999" x14ac:dyDescent="0.3">
      <c r="B26" s="8" t="s">
        <v>122</v>
      </c>
      <c r="D26" s="91">
        <v>3</v>
      </c>
      <c r="E26" s="93"/>
      <c r="F26" s="35">
        <v>10.53</v>
      </c>
      <c r="G26" s="92" t="s">
        <v>121</v>
      </c>
      <c r="H26" s="92" t="s">
        <v>119</v>
      </c>
      <c r="I26" s="97"/>
      <c r="J26" s="7">
        <f t="shared" si="0"/>
        <v>0</v>
      </c>
    </row>
    <row r="27" spans="1:24" ht="17.399999999999999" x14ac:dyDescent="0.3">
      <c r="B27" s="19" t="s">
        <v>123</v>
      </c>
      <c r="D27" s="91">
        <v>3</v>
      </c>
      <c r="E27" s="93"/>
      <c r="F27" s="35">
        <v>1775.0224800000001</v>
      </c>
      <c r="G27" s="92" t="s">
        <v>116</v>
      </c>
      <c r="H27" s="92" t="s">
        <v>117</v>
      </c>
      <c r="I27" s="97"/>
      <c r="J27" s="7">
        <f t="shared" si="0"/>
        <v>0</v>
      </c>
    </row>
    <row r="28" spans="1:24" ht="17.399999999999999" x14ac:dyDescent="0.3">
      <c r="B28" s="19" t="s">
        <v>124</v>
      </c>
      <c r="D28" s="91">
        <v>3</v>
      </c>
      <c r="E28" s="93"/>
      <c r="F28" s="35">
        <v>12796.94</v>
      </c>
      <c r="G28" s="92" t="s">
        <v>116</v>
      </c>
      <c r="H28" s="92" t="s">
        <v>119</v>
      </c>
      <c r="I28" s="97"/>
      <c r="J28" s="7">
        <f t="shared" si="0"/>
        <v>0</v>
      </c>
    </row>
    <row r="29" spans="1:24" ht="17.399999999999999" x14ac:dyDescent="0.3">
      <c r="B29" s="8" t="s">
        <v>125</v>
      </c>
      <c r="D29" s="91">
        <v>3</v>
      </c>
      <c r="E29" s="93"/>
      <c r="F29" s="35">
        <v>152.22</v>
      </c>
      <c r="G29" s="92" t="s">
        <v>116</v>
      </c>
      <c r="H29" s="92" t="s">
        <v>117</v>
      </c>
      <c r="I29" s="97"/>
      <c r="J29" s="7">
        <f t="shared" si="0"/>
        <v>0</v>
      </c>
    </row>
    <row r="30" spans="1:24" s="19" customFormat="1" ht="17.399999999999999" x14ac:dyDescent="0.3">
      <c r="A30" s="8"/>
      <c r="B30" s="8" t="s">
        <v>126</v>
      </c>
      <c r="C30" s="8"/>
      <c r="D30" s="91">
        <v>3</v>
      </c>
      <c r="E30" s="93"/>
      <c r="F30" s="35">
        <v>11446.66</v>
      </c>
      <c r="G30" s="92" t="s">
        <v>116</v>
      </c>
      <c r="H30" s="92" t="s">
        <v>119</v>
      </c>
      <c r="I30" s="97"/>
      <c r="J30" s="7">
        <f t="shared" si="0"/>
        <v>0</v>
      </c>
      <c r="P30" s="8"/>
      <c r="Q30" s="8"/>
      <c r="R30" s="8"/>
      <c r="S30" s="8"/>
      <c r="T30" s="8"/>
      <c r="U30" s="8"/>
      <c r="V30" s="8"/>
      <c r="W30" s="8"/>
      <c r="X30" s="8"/>
    </row>
    <row r="31" spans="1:24" ht="17.399999999999999" x14ac:dyDescent="0.3">
      <c r="B31" s="8" t="s">
        <v>127</v>
      </c>
      <c r="D31" s="91">
        <v>3</v>
      </c>
      <c r="E31" s="93"/>
      <c r="F31" s="35">
        <v>14911.31</v>
      </c>
      <c r="G31" s="92" t="s">
        <v>116</v>
      </c>
      <c r="H31" s="92" t="s">
        <v>119</v>
      </c>
      <c r="I31" s="97"/>
      <c r="J31" s="7">
        <f t="shared" si="0"/>
        <v>0</v>
      </c>
      <c r="K31" s="7"/>
      <c r="U31" s="19"/>
      <c r="V31" s="19"/>
      <c r="W31" s="19"/>
      <c r="X31" s="19"/>
    </row>
    <row r="32" spans="1:24" ht="17.399999999999999" x14ac:dyDescent="0.3">
      <c r="B32" s="8" t="s">
        <v>128</v>
      </c>
      <c r="D32" s="91">
        <v>3</v>
      </c>
      <c r="E32" s="93"/>
      <c r="F32" s="35">
        <v>228.33</v>
      </c>
      <c r="G32" s="92" t="s">
        <v>116</v>
      </c>
      <c r="H32" s="92" t="s">
        <v>117</v>
      </c>
      <c r="I32" s="97"/>
      <c r="J32" s="7">
        <f t="shared" si="0"/>
        <v>0</v>
      </c>
      <c r="K32" s="7"/>
    </row>
    <row r="33" spans="2:24" ht="17.399999999999999" x14ac:dyDescent="0.3">
      <c r="B33" s="8" t="s">
        <v>129</v>
      </c>
      <c r="D33" s="91">
        <v>3</v>
      </c>
      <c r="E33" s="93"/>
      <c r="F33" s="7">
        <v>11262.51</v>
      </c>
      <c r="G33" s="92" t="s">
        <v>116</v>
      </c>
      <c r="H33" s="92" t="s">
        <v>119</v>
      </c>
      <c r="I33" s="97"/>
      <c r="J33" s="7">
        <f t="shared" si="0"/>
        <v>0</v>
      </c>
      <c r="K33" s="7"/>
    </row>
    <row r="34" spans="2:24" ht="17.399999999999999" x14ac:dyDescent="0.3">
      <c r="B34" s="19" t="s">
        <v>130</v>
      </c>
      <c r="D34" s="91">
        <v>3</v>
      </c>
      <c r="E34" s="93"/>
      <c r="F34" s="7">
        <v>1.08</v>
      </c>
      <c r="G34" s="92" t="s">
        <v>121</v>
      </c>
      <c r="H34" s="92" t="s">
        <v>117</v>
      </c>
      <c r="I34" s="97"/>
      <c r="J34" s="7">
        <f t="shared" si="0"/>
        <v>0</v>
      </c>
      <c r="K34" s="7"/>
    </row>
    <row r="35" spans="2:24" ht="17.399999999999999" x14ac:dyDescent="0.3">
      <c r="B35" s="19" t="s">
        <v>131</v>
      </c>
      <c r="D35" s="91">
        <v>3</v>
      </c>
      <c r="E35" s="93"/>
      <c r="F35" s="7">
        <v>3.31</v>
      </c>
      <c r="G35" s="92" t="s">
        <v>121</v>
      </c>
      <c r="H35" s="92" t="s">
        <v>119</v>
      </c>
      <c r="I35" s="97"/>
      <c r="J35" s="7">
        <f t="shared" si="0"/>
        <v>0</v>
      </c>
      <c r="K35" s="7"/>
    </row>
    <row r="36" spans="2:24" ht="17.399999999999999" x14ac:dyDescent="0.3">
      <c r="B36" s="19" t="s">
        <v>132</v>
      </c>
      <c r="D36" s="91">
        <v>3</v>
      </c>
      <c r="E36" s="93"/>
      <c r="F36" s="7">
        <v>7.06</v>
      </c>
      <c r="G36" s="92" t="s">
        <v>121</v>
      </c>
      <c r="H36" s="92" t="s">
        <v>119</v>
      </c>
      <c r="I36" s="97"/>
      <c r="J36" s="7">
        <f t="shared" si="0"/>
        <v>0</v>
      </c>
      <c r="K36" s="7"/>
    </row>
    <row r="37" spans="2:24" ht="17.399999999999999" x14ac:dyDescent="0.3">
      <c r="B37" s="19" t="s">
        <v>133</v>
      </c>
      <c r="D37" s="91">
        <v>3</v>
      </c>
      <c r="E37" s="93"/>
      <c r="F37" s="7">
        <v>0.96</v>
      </c>
      <c r="G37" s="92" t="s">
        <v>121</v>
      </c>
      <c r="H37" s="92" t="s">
        <v>117</v>
      </c>
      <c r="I37" s="97"/>
      <c r="J37" s="7">
        <f t="shared" si="0"/>
        <v>0</v>
      </c>
      <c r="K37" s="7"/>
    </row>
    <row r="38" spans="2:24" ht="17.399999999999999" x14ac:dyDescent="0.3">
      <c r="B38" s="19" t="s">
        <v>134</v>
      </c>
      <c r="D38" s="91">
        <v>3</v>
      </c>
      <c r="E38" s="93"/>
      <c r="F38" s="7">
        <v>0.89</v>
      </c>
      <c r="G38" s="92" t="s">
        <v>121</v>
      </c>
      <c r="H38" s="92" t="s">
        <v>117</v>
      </c>
      <c r="I38" s="97"/>
      <c r="J38" s="7">
        <f t="shared" si="0"/>
        <v>0</v>
      </c>
      <c r="K38" s="7"/>
    </row>
    <row r="39" spans="2:24" ht="17.399999999999999" x14ac:dyDescent="0.3">
      <c r="B39" s="19" t="s">
        <v>135</v>
      </c>
      <c r="D39" s="91">
        <v>3</v>
      </c>
      <c r="E39" s="93"/>
      <c r="F39" s="7">
        <v>15.1</v>
      </c>
      <c r="G39" s="92" t="s">
        <v>136</v>
      </c>
      <c r="H39" s="92" t="s">
        <v>119</v>
      </c>
      <c r="I39" s="97"/>
      <c r="J39" s="7">
        <f t="shared" si="0"/>
        <v>0</v>
      </c>
      <c r="K39" s="7"/>
    </row>
    <row r="40" spans="2:24" ht="17.399999999999999" x14ac:dyDescent="0.3">
      <c r="B40" s="19" t="s">
        <v>137</v>
      </c>
      <c r="D40" s="91">
        <v>3</v>
      </c>
      <c r="E40" s="93"/>
      <c r="F40" s="7">
        <v>30.36</v>
      </c>
      <c r="G40" s="92" t="s">
        <v>136</v>
      </c>
      <c r="H40" s="92" t="s">
        <v>119</v>
      </c>
      <c r="I40" s="97"/>
      <c r="J40" s="7">
        <f t="shared" si="0"/>
        <v>0</v>
      </c>
      <c r="K40" s="7"/>
      <c r="U40" s="19"/>
      <c r="V40" s="19"/>
      <c r="W40" s="19"/>
      <c r="X40" s="19"/>
    </row>
    <row r="41" spans="2:24" ht="17.399999999999999" x14ac:dyDescent="0.3">
      <c r="B41" s="19" t="s">
        <v>138</v>
      </c>
      <c r="D41" s="91">
        <v>3</v>
      </c>
      <c r="E41" s="93"/>
      <c r="F41" s="7">
        <v>65.52</v>
      </c>
      <c r="G41" s="92" t="s">
        <v>136</v>
      </c>
      <c r="H41" s="92" t="s">
        <v>119</v>
      </c>
      <c r="I41" s="97"/>
      <c r="J41" s="7">
        <f t="shared" si="0"/>
        <v>0</v>
      </c>
      <c r="K41" s="7"/>
      <c r="U41" s="28"/>
      <c r="V41" s="28"/>
      <c r="W41" s="28"/>
      <c r="X41" s="28"/>
    </row>
    <row r="42" spans="2:24" ht="17.399999999999999" x14ac:dyDescent="0.3">
      <c r="B42" s="19" t="s">
        <v>139</v>
      </c>
      <c r="D42" s="91">
        <v>3</v>
      </c>
      <c r="E42" s="93"/>
      <c r="F42" s="7">
        <v>16.5</v>
      </c>
      <c r="G42" s="92" t="s">
        <v>136</v>
      </c>
      <c r="H42" s="92" t="s">
        <v>119</v>
      </c>
      <c r="I42" s="97"/>
      <c r="J42" s="7">
        <f t="shared" si="0"/>
        <v>0</v>
      </c>
      <c r="K42" s="7"/>
      <c r="U42" s="28"/>
      <c r="V42" s="28"/>
      <c r="W42" s="28"/>
      <c r="X42" s="28"/>
    </row>
    <row r="43" spans="2:24" ht="17.399999999999999" x14ac:dyDescent="0.3">
      <c r="B43" s="19" t="s">
        <v>140</v>
      </c>
      <c r="D43" s="91">
        <v>3</v>
      </c>
      <c r="E43" s="93"/>
      <c r="F43" s="7">
        <v>51.57</v>
      </c>
      <c r="G43" s="92" t="s">
        <v>136</v>
      </c>
      <c r="H43" s="92" t="s">
        <v>119</v>
      </c>
      <c r="I43" s="97"/>
      <c r="J43" s="7">
        <f t="shared" si="0"/>
        <v>0</v>
      </c>
      <c r="K43" s="7"/>
      <c r="U43" s="28"/>
      <c r="V43" s="28"/>
      <c r="W43" s="28"/>
      <c r="X43" s="28"/>
    </row>
    <row r="44" spans="2:24" ht="17.399999999999999" x14ac:dyDescent="0.3">
      <c r="B44" s="19" t="s">
        <v>141</v>
      </c>
      <c r="D44" s="91">
        <v>3</v>
      </c>
      <c r="E44" s="93"/>
      <c r="F44" s="7">
        <v>64.569999999999993</v>
      </c>
      <c r="G44" s="92" t="s">
        <v>136</v>
      </c>
      <c r="H44" s="92" t="s">
        <v>119</v>
      </c>
      <c r="I44" s="97"/>
      <c r="J44" s="7">
        <f t="shared" si="0"/>
        <v>0</v>
      </c>
      <c r="K44" s="7"/>
    </row>
    <row r="45" spans="2:24" ht="17.399999999999999" x14ac:dyDescent="0.3">
      <c r="B45" s="19" t="s">
        <v>142</v>
      </c>
      <c r="D45" s="91">
        <v>3</v>
      </c>
      <c r="E45" s="93"/>
      <c r="F45" s="7">
        <v>42.89</v>
      </c>
      <c r="G45" s="92" t="s">
        <v>136</v>
      </c>
      <c r="H45" s="92" t="s">
        <v>119</v>
      </c>
      <c r="I45" s="97"/>
      <c r="J45" s="7">
        <f t="shared" si="0"/>
        <v>0</v>
      </c>
      <c r="K45" s="7"/>
      <c r="U45" s="19"/>
      <c r="V45" s="19"/>
      <c r="W45" s="19"/>
      <c r="X45" s="19"/>
    </row>
    <row r="46" spans="2:24" ht="17.399999999999999" x14ac:dyDescent="0.3">
      <c r="B46" s="8" t="s">
        <v>143</v>
      </c>
      <c r="D46" s="91">
        <v>3</v>
      </c>
      <c r="E46" s="93"/>
      <c r="F46" s="7">
        <v>448.32</v>
      </c>
      <c r="G46" s="92" t="s">
        <v>116</v>
      </c>
      <c r="H46" s="92" t="s">
        <v>117</v>
      </c>
      <c r="I46" s="97"/>
      <c r="J46" s="7">
        <f t="shared" si="0"/>
        <v>0</v>
      </c>
      <c r="K46" s="7"/>
    </row>
    <row r="47" spans="2:24" ht="17.399999999999999" x14ac:dyDescent="0.3">
      <c r="B47" s="8" t="s">
        <v>144</v>
      </c>
      <c r="D47" s="91">
        <v>3</v>
      </c>
      <c r="E47" s="93"/>
      <c r="F47" s="7">
        <v>8137</v>
      </c>
      <c r="G47" s="92" t="s">
        <v>116</v>
      </c>
      <c r="H47" s="92" t="s">
        <v>119</v>
      </c>
      <c r="I47" s="97"/>
      <c r="J47" s="7">
        <f t="shared" si="0"/>
        <v>0</v>
      </c>
      <c r="K47" s="7"/>
    </row>
    <row r="48" spans="2:24" ht="17.399999999999999" x14ac:dyDescent="0.3">
      <c r="B48" s="8" t="s">
        <v>145</v>
      </c>
      <c r="D48" s="91">
        <v>3</v>
      </c>
      <c r="E48" s="93"/>
      <c r="F48" s="7">
        <v>53.9</v>
      </c>
      <c r="G48" s="92" t="s">
        <v>136</v>
      </c>
      <c r="H48" s="92" t="s">
        <v>117</v>
      </c>
      <c r="I48" s="97"/>
      <c r="J48" s="7">
        <f t="shared" si="0"/>
        <v>0</v>
      </c>
      <c r="K48" s="7"/>
    </row>
    <row r="49" spans="2:24" ht="17.399999999999999" x14ac:dyDescent="0.3">
      <c r="B49" s="8" t="s">
        <v>146</v>
      </c>
      <c r="D49" s="91">
        <v>3</v>
      </c>
      <c r="E49" s="93"/>
      <c r="F49" s="7">
        <v>337.17</v>
      </c>
      <c r="G49" s="92" t="s">
        <v>136</v>
      </c>
      <c r="H49" s="92" t="s">
        <v>119</v>
      </c>
      <c r="I49" s="97"/>
      <c r="J49" s="7">
        <f t="shared" si="0"/>
        <v>0</v>
      </c>
      <c r="K49" s="7"/>
    </row>
    <row r="50" spans="2:24" ht="17.399999999999999" x14ac:dyDescent="0.3">
      <c r="B50" s="8" t="s">
        <v>147</v>
      </c>
      <c r="D50" s="91">
        <v>3</v>
      </c>
      <c r="E50" s="93"/>
      <c r="F50" s="7">
        <v>148.33000000000001</v>
      </c>
      <c r="G50" s="92" t="s">
        <v>136</v>
      </c>
      <c r="H50" s="92" t="s">
        <v>117</v>
      </c>
      <c r="I50" s="97"/>
      <c r="J50" s="7">
        <f t="shared" si="0"/>
        <v>0</v>
      </c>
      <c r="K50" s="7"/>
    </row>
    <row r="51" spans="2:24" ht="17.399999999999999" x14ac:dyDescent="0.3">
      <c r="B51" s="8" t="s">
        <v>148</v>
      </c>
      <c r="D51" s="91">
        <v>3</v>
      </c>
      <c r="E51" s="93"/>
      <c r="F51" s="7">
        <v>1064.45</v>
      </c>
      <c r="G51" s="92" t="s">
        <v>136</v>
      </c>
      <c r="H51" s="92" t="s">
        <v>119</v>
      </c>
      <c r="I51" s="97"/>
      <c r="J51" s="7">
        <f t="shared" si="0"/>
        <v>0</v>
      </c>
      <c r="K51" s="7"/>
      <c r="U51" s="29"/>
      <c r="V51" s="29"/>
      <c r="W51" s="29"/>
      <c r="X51" s="29"/>
    </row>
    <row r="52" spans="2:24" ht="17.399999999999999" x14ac:dyDescent="0.3">
      <c r="B52" s="8" t="s">
        <v>149</v>
      </c>
      <c r="D52" s="91">
        <v>3</v>
      </c>
      <c r="E52" s="93"/>
      <c r="F52" s="7">
        <v>0.86</v>
      </c>
      <c r="G52" s="92" t="s">
        <v>121</v>
      </c>
      <c r="H52" s="92" t="s">
        <v>117</v>
      </c>
      <c r="I52" s="97"/>
      <c r="J52" s="7">
        <f t="shared" si="0"/>
        <v>0</v>
      </c>
      <c r="K52" s="7"/>
    </row>
    <row r="53" spans="2:24" ht="17.399999999999999" x14ac:dyDescent="0.3">
      <c r="B53" s="8" t="s">
        <v>150</v>
      </c>
      <c r="D53" s="91">
        <v>3</v>
      </c>
      <c r="E53" s="93"/>
      <c r="F53" s="7">
        <v>0.63</v>
      </c>
      <c r="G53" s="92" t="s">
        <v>121</v>
      </c>
      <c r="H53" s="92" t="s">
        <v>117</v>
      </c>
      <c r="I53" s="97"/>
      <c r="J53" s="7">
        <f t="shared" si="0"/>
        <v>0</v>
      </c>
      <c r="K53" s="7"/>
    </row>
    <row r="54" spans="2:24" ht="17.399999999999999" x14ac:dyDescent="0.3">
      <c r="B54" s="8" t="s">
        <v>151</v>
      </c>
      <c r="D54" s="91">
        <v>3</v>
      </c>
      <c r="E54" s="93"/>
      <c r="F54" s="7">
        <v>0.85</v>
      </c>
      <c r="G54" s="92" t="s">
        <v>121</v>
      </c>
      <c r="H54" s="92" t="s">
        <v>117</v>
      </c>
      <c r="I54" s="97"/>
      <c r="J54" s="7">
        <f t="shared" si="0"/>
        <v>0</v>
      </c>
      <c r="K54" s="7"/>
    </row>
    <row r="55" spans="2:24" ht="17.399999999999999" x14ac:dyDescent="0.3">
      <c r="B55" s="8" t="s">
        <v>152</v>
      </c>
      <c r="D55" s="91">
        <v>3</v>
      </c>
      <c r="E55" s="93"/>
      <c r="F55" s="7">
        <v>1196.3399999999999</v>
      </c>
      <c r="G55" s="92" t="s">
        <v>116</v>
      </c>
      <c r="H55" s="92" t="s">
        <v>117</v>
      </c>
      <c r="I55" s="97"/>
      <c r="J55" s="7">
        <f t="shared" si="0"/>
        <v>0</v>
      </c>
      <c r="K55" s="7"/>
      <c r="U55" s="29"/>
      <c r="V55" s="29"/>
      <c r="W55" s="29"/>
      <c r="X55" s="29"/>
    </row>
    <row r="56" spans="2:24" ht="17.399999999999999" x14ac:dyDescent="0.3">
      <c r="B56" s="8" t="s">
        <v>153</v>
      </c>
      <c r="D56" s="91">
        <v>3</v>
      </c>
      <c r="E56" s="93"/>
      <c r="F56" s="7">
        <v>731.31</v>
      </c>
      <c r="G56" s="92" t="s">
        <v>116</v>
      </c>
      <c r="H56" s="92" t="s">
        <v>117</v>
      </c>
      <c r="I56" s="97"/>
      <c r="J56" s="7">
        <f t="shared" si="0"/>
        <v>0</v>
      </c>
      <c r="K56" s="7"/>
      <c r="U56" s="29"/>
      <c r="V56" s="29"/>
      <c r="W56" s="29"/>
      <c r="X56" s="29"/>
    </row>
    <row r="57" spans="2:24" ht="17.399999999999999" x14ac:dyDescent="0.3">
      <c r="B57" s="8" t="s">
        <v>154</v>
      </c>
      <c r="D57" s="91">
        <v>3</v>
      </c>
      <c r="E57" s="93"/>
      <c r="F57" s="7">
        <v>1497.2</v>
      </c>
      <c r="G57" s="92" t="s">
        <v>116</v>
      </c>
      <c r="H57" s="92" t="s">
        <v>117</v>
      </c>
      <c r="I57" s="97"/>
      <c r="J57" s="7">
        <f t="shared" si="0"/>
        <v>0</v>
      </c>
      <c r="K57" s="7"/>
      <c r="U57" s="29"/>
      <c r="V57" s="29"/>
      <c r="W57" s="29"/>
      <c r="X57" s="29"/>
    </row>
    <row r="58" spans="2:24" ht="17.399999999999999" x14ac:dyDescent="0.3">
      <c r="B58" s="8" t="s">
        <v>155</v>
      </c>
      <c r="D58" s="91">
        <v>3</v>
      </c>
      <c r="E58" s="93"/>
      <c r="F58" s="7">
        <v>1.1200000000000001</v>
      </c>
      <c r="G58" s="92" t="s">
        <v>121</v>
      </c>
      <c r="H58" s="92" t="s">
        <v>117</v>
      </c>
      <c r="I58" s="97"/>
      <c r="J58" s="7">
        <f t="shared" si="0"/>
        <v>0</v>
      </c>
      <c r="K58" s="7"/>
      <c r="U58" s="30"/>
      <c r="V58" s="30"/>
      <c r="W58" s="30"/>
      <c r="X58" s="30"/>
    </row>
    <row r="59" spans="2:24" ht="17.399999999999999" x14ac:dyDescent="0.3">
      <c r="B59" s="8" t="s">
        <v>156</v>
      </c>
      <c r="D59" s="91">
        <v>3</v>
      </c>
      <c r="E59" s="93"/>
      <c r="F59" s="7">
        <v>1206.1600000000001</v>
      </c>
      <c r="G59" s="92" t="s">
        <v>116</v>
      </c>
      <c r="H59" s="92" t="s">
        <v>117</v>
      </c>
      <c r="I59" s="97"/>
      <c r="J59" s="7">
        <f t="shared" si="0"/>
        <v>0</v>
      </c>
      <c r="K59" s="7"/>
      <c r="U59" s="29"/>
      <c r="V59" s="29"/>
      <c r="W59" s="29"/>
      <c r="X59" s="29"/>
    </row>
    <row r="60" spans="2:24" ht="17.399999999999999" x14ac:dyDescent="0.3">
      <c r="B60" s="8" t="s">
        <v>157</v>
      </c>
      <c r="D60" s="91">
        <v>3</v>
      </c>
      <c r="E60" s="93"/>
      <c r="F60" s="7">
        <v>1532.03</v>
      </c>
      <c r="G60" s="92" t="s">
        <v>116</v>
      </c>
      <c r="H60" s="92" t="s">
        <v>117</v>
      </c>
      <c r="I60" s="97"/>
      <c r="J60" s="7">
        <f t="shared" si="0"/>
        <v>0</v>
      </c>
      <c r="K60" s="7"/>
      <c r="U60" s="29"/>
      <c r="V60" s="29"/>
      <c r="W60" s="29"/>
      <c r="X60" s="29"/>
    </row>
    <row r="61" spans="2:24" ht="17.399999999999999" x14ac:dyDescent="0.3">
      <c r="B61" s="8" t="s">
        <v>158</v>
      </c>
      <c r="D61" s="91">
        <v>3</v>
      </c>
      <c r="E61" s="93"/>
      <c r="F61" s="7">
        <v>947.21</v>
      </c>
      <c r="G61" s="92" t="s">
        <v>116</v>
      </c>
      <c r="H61" s="92" t="s">
        <v>117</v>
      </c>
      <c r="I61" s="97"/>
      <c r="J61" s="7">
        <f t="shared" si="0"/>
        <v>0</v>
      </c>
      <c r="K61" s="7"/>
      <c r="U61" s="31"/>
      <c r="V61" s="31"/>
      <c r="W61" s="31"/>
      <c r="X61" s="31"/>
    </row>
    <row r="62" spans="2:24" ht="17.399999999999999" x14ac:dyDescent="0.3">
      <c r="B62" s="8" t="s">
        <v>159</v>
      </c>
      <c r="D62" s="91">
        <v>3</v>
      </c>
      <c r="E62" s="93"/>
      <c r="F62" s="7">
        <v>1761.83</v>
      </c>
      <c r="G62" s="92" t="s">
        <v>116</v>
      </c>
      <c r="H62" s="92" t="s">
        <v>117</v>
      </c>
      <c r="I62" s="97"/>
      <c r="J62" s="7">
        <f t="shared" si="0"/>
        <v>0</v>
      </c>
      <c r="K62" s="7"/>
      <c r="U62" s="31"/>
      <c r="V62" s="31"/>
      <c r="W62" s="31"/>
      <c r="X62" s="31"/>
    </row>
    <row r="63" spans="2:24" ht="17.399999999999999" x14ac:dyDescent="0.3">
      <c r="B63" s="8" t="s">
        <v>160</v>
      </c>
      <c r="D63" s="91">
        <v>3</v>
      </c>
      <c r="E63" s="93"/>
      <c r="F63" s="7">
        <v>947.21</v>
      </c>
      <c r="G63" s="92" t="s">
        <v>116</v>
      </c>
      <c r="H63" s="92" t="s">
        <v>117</v>
      </c>
      <c r="I63" s="97"/>
      <c r="J63" s="7">
        <f t="shared" si="0"/>
        <v>0</v>
      </c>
      <c r="K63" s="7"/>
      <c r="U63" s="32"/>
      <c r="V63" s="32"/>
      <c r="W63" s="32"/>
      <c r="X63" s="32"/>
    </row>
    <row r="64" spans="2:24" ht="17.399999999999999" x14ac:dyDescent="0.3">
      <c r="B64" s="8" t="s">
        <v>161</v>
      </c>
      <c r="D64" s="91">
        <v>3</v>
      </c>
      <c r="E64" s="93"/>
      <c r="F64" s="7">
        <v>2530.39</v>
      </c>
      <c r="G64" s="92" t="s">
        <v>116</v>
      </c>
      <c r="H64" s="92" t="s">
        <v>117</v>
      </c>
      <c r="I64" s="97"/>
      <c r="J64" s="7">
        <f t="shared" si="0"/>
        <v>0</v>
      </c>
      <c r="K64" s="7"/>
    </row>
    <row r="65" spans="1:24" ht="17.399999999999999" x14ac:dyDescent="0.3">
      <c r="B65" s="8" t="s">
        <v>162</v>
      </c>
      <c r="D65" s="91">
        <v>3</v>
      </c>
      <c r="E65" s="93"/>
      <c r="F65" s="7">
        <v>2012.46</v>
      </c>
      <c r="G65" s="92" t="s">
        <v>116</v>
      </c>
      <c r="H65" s="92" t="s">
        <v>117</v>
      </c>
      <c r="I65" s="97"/>
      <c r="J65" s="7">
        <f t="shared" si="0"/>
        <v>0</v>
      </c>
      <c r="K65" s="7"/>
      <c r="U65" s="33"/>
      <c r="V65" s="33"/>
      <c r="W65" s="33"/>
      <c r="X65" s="33"/>
    </row>
    <row r="66" spans="1:24" ht="17.399999999999999" x14ac:dyDescent="0.3">
      <c r="B66" s="8" t="s">
        <v>163</v>
      </c>
      <c r="D66" s="91">
        <v>3</v>
      </c>
      <c r="E66" s="93"/>
      <c r="F66" s="7">
        <v>2530.38</v>
      </c>
      <c r="G66" s="92" t="s">
        <v>116</v>
      </c>
      <c r="H66" s="92" t="s">
        <v>117</v>
      </c>
      <c r="I66" s="97"/>
      <c r="J66" s="7">
        <f t="shared" si="0"/>
        <v>0</v>
      </c>
      <c r="K66" s="7"/>
    </row>
    <row r="67" spans="1:24" ht="17.399999999999999" x14ac:dyDescent="0.3">
      <c r="B67" s="8" t="s">
        <v>164</v>
      </c>
      <c r="D67" s="91">
        <v>3</v>
      </c>
      <c r="E67" s="93"/>
      <c r="F67" s="7">
        <v>2012.65</v>
      </c>
      <c r="G67" s="92" t="s">
        <v>116</v>
      </c>
      <c r="H67" s="92" t="s">
        <v>117</v>
      </c>
      <c r="I67" s="97"/>
      <c r="J67" s="7">
        <f t="shared" si="0"/>
        <v>0</v>
      </c>
      <c r="K67" s="7"/>
    </row>
    <row r="68" spans="1:24" ht="17.399999999999999" x14ac:dyDescent="0.3">
      <c r="B68" s="8" t="s">
        <v>165</v>
      </c>
      <c r="D68" s="91">
        <v>3</v>
      </c>
      <c r="E68" s="93"/>
      <c r="F68" s="7">
        <v>2530.38</v>
      </c>
      <c r="G68" s="92" t="s">
        <v>116</v>
      </c>
      <c r="H68" s="92" t="s">
        <v>117</v>
      </c>
      <c r="I68" s="97"/>
      <c r="J68" s="7">
        <f t="shared" si="0"/>
        <v>0</v>
      </c>
      <c r="K68" s="7"/>
    </row>
    <row r="69" spans="1:24" ht="17.399999999999999" x14ac:dyDescent="0.3">
      <c r="B69" s="8" t="s">
        <v>166</v>
      </c>
      <c r="D69" s="91">
        <v>3</v>
      </c>
      <c r="E69" s="93"/>
      <c r="F69" s="7">
        <v>2012.65</v>
      </c>
      <c r="G69" s="92" t="s">
        <v>116</v>
      </c>
      <c r="H69" s="92" t="s">
        <v>117</v>
      </c>
      <c r="I69" s="97"/>
      <c r="J69" s="7">
        <f t="shared" si="0"/>
        <v>0</v>
      </c>
      <c r="K69" s="7"/>
    </row>
    <row r="70" spans="1:24" ht="17.399999999999999" x14ac:dyDescent="0.3">
      <c r="B70" s="8" t="s">
        <v>167</v>
      </c>
      <c r="D70" s="91">
        <v>3</v>
      </c>
      <c r="E70" s="93"/>
      <c r="F70" s="7">
        <v>2530.38</v>
      </c>
      <c r="G70" s="92" t="s">
        <v>116</v>
      </c>
      <c r="H70" s="92" t="s">
        <v>117</v>
      </c>
      <c r="I70" s="97"/>
      <c r="J70" s="7">
        <f t="shared" si="0"/>
        <v>0</v>
      </c>
      <c r="K70" s="7"/>
    </row>
    <row r="71" spans="1:24" ht="17.399999999999999" x14ac:dyDescent="0.3">
      <c r="B71" s="8" t="s">
        <v>168</v>
      </c>
      <c r="D71" s="91">
        <v>3</v>
      </c>
      <c r="E71" s="93"/>
      <c r="F71" s="7">
        <v>2012.65</v>
      </c>
      <c r="G71" s="92" t="s">
        <v>116</v>
      </c>
      <c r="H71" s="92" t="s">
        <v>117</v>
      </c>
      <c r="I71" s="97"/>
      <c r="J71" s="7">
        <f t="shared" si="0"/>
        <v>0</v>
      </c>
      <c r="K71" s="7"/>
    </row>
    <row r="72" spans="1:24" ht="18" thickBot="1" x14ac:dyDescent="0.35">
      <c r="D72" s="34"/>
      <c r="E72" s="93"/>
      <c r="F72" s="7"/>
      <c r="G72" s="35"/>
      <c r="H72" s="35"/>
      <c r="I72" s="94"/>
      <c r="J72" s="20"/>
      <c r="K72" s="20"/>
    </row>
    <row r="73" spans="1:24" s="36" customFormat="1" ht="31.8" thickBot="1" x14ac:dyDescent="0.35">
      <c r="B73" s="271" t="s">
        <v>185</v>
      </c>
      <c r="C73" s="272"/>
      <c r="D73" s="273"/>
      <c r="E73" s="37"/>
      <c r="F73" s="104" t="s">
        <v>186</v>
      </c>
      <c r="G73" s="104" t="s">
        <v>169</v>
      </c>
      <c r="H73" s="104" t="s">
        <v>170</v>
      </c>
      <c r="I73" s="105" t="s">
        <v>184</v>
      </c>
      <c r="J73" s="107">
        <f>SUM(J74:J77)</f>
        <v>0</v>
      </c>
    </row>
    <row r="74" spans="1:24" x14ac:dyDescent="0.3">
      <c r="B74" s="250"/>
      <c r="C74" s="250"/>
      <c r="D74" s="250"/>
      <c r="E74" s="38"/>
      <c r="F74" s="98"/>
      <c r="G74" s="99"/>
      <c r="H74" s="99"/>
      <c r="I74" s="100"/>
      <c r="J74" s="106"/>
      <c r="K74" s="39"/>
    </row>
    <row r="75" spans="1:24" x14ac:dyDescent="0.3">
      <c r="B75" s="250"/>
      <c r="C75" s="250"/>
      <c r="D75" s="250"/>
      <c r="E75" s="38"/>
      <c r="F75" s="98"/>
      <c r="G75" s="99"/>
      <c r="H75" s="99"/>
      <c r="I75" s="100"/>
      <c r="J75" s="98"/>
      <c r="K75" s="39"/>
    </row>
    <row r="76" spans="1:24" x14ac:dyDescent="0.3">
      <c r="B76" s="250"/>
      <c r="C76" s="250"/>
      <c r="D76" s="250"/>
      <c r="E76" s="38"/>
      <c r="F76" s="98"/>
      <c r="G76" s="99"/>
      <c r="H76" s="99"/>
      <c r="I76" s="100"/>
      <c r="J76" s="98"/>
      <c r="K76" s="39"/>
    </row>
    <row r="77" spans="1:24" x14ac:dyDescent="0.3">
      <c r="B77" s="250"/>
      <c r="C77" s="250"/>
      <c r="D77" s="250"/>
      <c r="E77" s="38"/>
      <c r="F77" s="98"/>
      <c r="G77" s="99"/>
      <c r="H77" s="99"/>
      <c r="I77" s="100"/>
      <c r="J77" s="98"/>
      <c r="K77" s="39"/>
    </row>
    <row r="78" spans="1:24" ht="18" thickBot="1" x14ac:dyDescent="0.35">
      <c r="E78" s="11"/>
      <c r="K78" s="5"/>
    </row>
    <row r="79" spans="1:24" ht="18" thickBot="1" x14ac:dyDescent="0.35">
      <c r="A79" s="245" t="s">
        <v>22</v>
      </c>
      <c r="B79" s="245"/>
      <c r="C79" s="245"/>
      <c r="D79" s="245"/>
      <c r="E79" s="40"/>
      <c r="F79" s="41" t="s">
        <v>18</v>
      </c>
      <c r="G79" s="42" t="s">
        <v>9</v>
      </c>
      <c r="H79" s="43"/>
      <c r="I79" s="43"/>
      <c r="J79" s="44" t="s">
        <v>20</v>
      </c>
      <c r="K79" s="18">
        <f>SUM(J81:J86)</f>
        <v>0</v>
      </c>
    </row>
    <row r="80" spans="1:24" ht="17.399999999999999" x14ac:dyDescent="0.3">
      <c r="B80" s="8" t="s">
        <v>31</v>
      </c>
      <c r="E80" s="11"/>
      <c r="F80" s="7"/>
      <c r="H80" s="7"/>
      <c r="I80" s="7"/>
      <c r="J80" s="20"/>
      <c r="K80" s="7"/>
    </row>
    <row r="81" spans="1:24" ht="17.399999999999999" x14ac:dyDescent="0.3">
      <c r="C81" s="90" t="s">
        <v>27</v>
      </c>
      <c r="E81" s="11"/>
      <c r="F81" s="7">
        <v>15</v>
      </c>
      <c r="G81" s="97"/>
      <c r="H81" s="7"/>
      <c r="I81" s="7"/>
      <c r="J81" s="7">
        <f t="shared" ref="J81:J86" si="1">G81*F81</f>
        <v>0</v>
      </c>
      <c r="K81" s="7"/>
    </row>
    <row r="82" spans="1:24" ht="17.399999999999999" x14ac:dyDescent="0.3">
      <c r="C82" s="90" t="s">
        <v>29</v>
      </c>
      <c r="E82" s="11"/>
      <c r="F82" s="7">
        <v>17.5</v>
      </c>
      <c r="G82" s="96"/>
      <c r="H82" s="7"/>
      <c r="I82" s="7"/>
      <c r="J82" s="7">
        <f t="shared" si="1"/>
        <v>0</v>
      </c>
      <c r="K82" s="7"/>
    </row>
    <row r="83" spans="1:24" ht="17.399999999999999" x14ac:dyDescent="0.3">
      <c r="C83" s="90" t="s">
        <v>28</v>
      </c>
      <c r="E83" s="11"/>
      <c r="F83" s="7">
        <v>22.5</v>
      </c>
      <c r="G83" s="97"/>
      <c r="H83" s="7"/>
      <c r="I83" s="7"/>
      <c r="J83" s="7">
        <f t="shared" si="1"/>
        <v>0</v>
      </c>
      <c r="K83" s="7"/>
    </row>
    <row r="84" spans="1:24" ht="17.399999999999999" x14ac:dyDescent="0.3">
      <c r="C84" s="90" t="s">
        <v>30</v>
      </c>
      <c r="E84" s="11"/>
      <c r="F84" s="7">
        <v>25</v>
      </c>
      <c r="G84" s="97"/>
      <c r="H84" s="7"/>
      <c r="I84" s="7"/>
      <c r="J84" s="7">
        <f t="shared" si="1"/>
        <v>0</v>
      </c>
      <c r="K84" s="7"/>
    </row>
    <row r="85" spans="1:24" ht="17.399999999999999" x14ac:dyDescent="0.3">
      <c r="B85" s="8" t="s">
        <v>23</v>
      </c>
      <c r="E85" s="11"/>
      <c r="F85" s="7">
        <v>7</v>
      </c>
      <c r="G85" s="97"/>
      <c r="H85" s="7"/>
      <c r="I85" s="7"/>
      <c r="J85" s="7">
        <f t="shared" si="1"/>
        <v>0</v>
      </c>
      <c r="K85" s="7"/>
    </row>
    <row r="86" spans="1:24" ht="17.399999999999999" x14ac:dyDescent="0.3">
      <c r="B86" s="8" t="s">
        <v>24</v>
      </c>
      <c r="E86" s="11"/>
      <c r="F86" s="7">
        <v>2.5</v>
      </c>
      <c r="G86" s="97"/>
      <c r="H86" s="7"/>
      <c r="I86" s="7"/>
      <c r="J86" s="7">
        <f t="shared" si="1"/>
        <v>0</v>
      </c>
    </row>
    <row r="87" spans="1:24" s="19" customFormat="1" ht="18" thickBot="1" x14ac:dyDescent="0.35">
      <c r="A87" s="8"/>
      <c r="B87" s="8"/>
      <c r="C87" s="8"/>
      <c r="D87" s="8"/>
      <c r="E87" s="11"/>
      <c r="F87" s="5"/>
      <c r="G87" s="8"/>
      <c r="H87" s="5"/>
      <c r="I87" s="5"/>
      <c r="P87" s="8"/>
      <c r="Q87" s="8"/>
      <c r="R87" s="8"/>
      <c r="S87" s="8"/>
      <c r="T87" s="8"/>
      <c r="U87" s="8"/>
      <c r="V87" s="8"/>
      <c r="W87" s="8"/>
      <c r="X87" s="8"/>
    </row>
    <row r="88" spans="1:24" ht="18" thickBot="1" x14ac:dyDescent="0.35">
      <c r="A88" s="243" t="s">
        <v>25</v>
      </c>
      <c r="B88" s="244"/>
      <c r="C88" s="244"/>
      <c r="D88" s="244"/>
      <c r="E88" s="21"/>
      <c r="F88" s="45"/>
      <c r="G88" s="46"/>
      <c r="H88" s="47"/>
      <c r="I88" s="22"/>
      <c r="J88" s="48"/>
      <c r="K88" s="18">
        <f>SUM(J89:J91)</f>
        <v>0</v>
      </c>
    </row>
    <row r="89" spans="1:24" ht="17.399999999999999" x14ac:dyDescent="0.3">
      <c r="A89" s="28"/>
      <c r="B89" s="237" t="s">
        <v>80</v>
      </c>
      <c r="C89" s="237"/>
      <c r="D89" s="49"/>
      <c r="E89" s="50" t="s">
        <v>92</v>
      </c>
      <c r="F89" s="260" t="s">
        <v>32</v>
      </c>
      <c r="G89" s="260"/>
      <c r="H89" s="260"/>
      <c r="I89" s="51"/>
      <c r="J89" s="101"/>
    </row>
    <row r="90" spans="1:24" ht="17.399999999999999" x14ac:dyDescent="0.3">
      <c r="A90" s="28"/>
      <c r="B90" s="27" t="s">
        <v>81</v>
      </c>
      <c r="C90" s="27"/>
      <c r="D90" s="52"/>
      <c r="E90" s="50" t="s">
        <v>93</v>
      </c>
      <c r="F90" s="261" t="s">
        <v>33</v>
      </c>
      <c r="G90" s="261"/>
      <c r="H90" s="261"/>
      <c r="I90" s="51"/>
      <c r="J90" s="102"/>
    </row>
    <row r="91" spans="1:24" ht="17.399999999999999" x14ac:dyDescent="0.3">
      <c r="A91" s="28"/>
      <c r="B91" s="237" t="s">
        <v>79</v>
      </c>
      <c r="C91" s="237"/>
      <c r="D91" s="49"/>
      <c r="E91" s="50" t="s">
        <v>88</v>
      </c>
      <c r="F91" s="261" t="s">
        <v>34</v>
      </c>
      <c r="G91" s="261"/>
      <c r="H91" s="261"/>
      <c r="I91" s="51"/>
      <c r="J91" s="102"/>
    </row>
    <row r="92" spans="1:24" ht="18" thickBot="1" x14ac:dyDescent="0.35">
      <c r="E92" s="11"/>
    </row>
    <row r="93" spans="1:24" ht="18" thickBot="1" x14ac:dyDescent="0.35">
      <c r="A93" s="243" t="s">
        <v>26</v>
      </c>
      <c r="B93" s="244"/>
      <c r="C93" s="244"/>
      <c r="D93" s="244"/>
      <c r="E93" s="21"/>
      <c r="F93" s="13" t="s">
        <v>85</v>
      </c>
      <c r="G93" s="14" t="s">
        <v>19</v>
      </c>
      <c r="H93" s="53"/>
      <c r="I93" s="22"/>
      <c r="J93" s="48"/>
      <c r="K93" s="18">
        <f>SUM(J94:J95,J96)</f>
        <v>0</v>
      </c>
    </row>
    <row r="94" spans="1:24" ht="17.399999999999999" x14ac:dyDescent="0.3">
      <c r="B94" s="8" t="s">
        <v>84</v>
      </c>
      <c r="E94" s="11"/>
      <c r="F94" s="95">
        <v>1.75</v>
      </c>
      <c r="G94" s="96"/>
      <c r="H94" s="7"/>
      <c r="I94" s="20"/>
      <c r="J94" s="7">
        <f>G94*F94</f>
        <v>0</v>
      </c>
    </row>
    <row r="95" spans="1:24" ht="17.399999999999999" x14ac:dyDescent="0.3">
      <c r="B95" s="8" t="s">
        <v>83</v>
      </c>
      <c r="E95" s="11"/>
      <c r="F95" s="95">
        <v>4.25</v>
      </c>
      <c r="G95" s="97"/>
      <c r="H95" s="7"/>
      <c r="I95" s="20"/>
      <c r="J95" s="7">
        <f>G95*F95</f>
        <v>0</v>
      </c>
    </row>
    <row r="96" spans="1:24" s="19" customFormat="1" ht="17.399999999999999" x14ac:dyDescent="0.3">
      <c r="A96" s="8"/>
      <c r="B96" s="8" t="s">
        <v>82</v>
      </c>
      <c r="C96" s="8"/>
      <c r="D96" s="8"/>
      <c r="E96" s="11" t="s">
        <v>88</v>
      </c>
      <c r="F96" s="262" t="s">
        <v>34</v>
      </c>
      <c r="G96" s="262"/>
      <c r="H96" s="262"/>
      <c r="I96" s="20"/>
      <c r="J96" s="98"/>
      <c r="P96" s="8"/>
      <c r="Q96" s="8"/>
      <c r="R96" s="8"/>
      <c r="S96" s="8"/>
      <c r="T96" s="8"/>
      <c r="U96" s="8"/>
      <c r="V96" s="8"/>
      <c r="W96" s="8"/>
      <c r="X96" s="8"/>
    </row>
    <row r="97" spans="1:24" s="28" customFormat="1" ht="18" thickBot="1" x14ac:dyDescent="0.35">
      <c r="A97" s="8"/>
      <c r="B97" s="8"/>
      <c r="C97" s="8"/>
      <c r="D97" s="8"/>
      <c r="E97" s="11"/>
      <c r="F97" s="7"/>
      <c r="G97" s="8"/>
      <c r="H97" s="7"/>
      <c r="I97" s="7"/>
      <c r="P97" s="8"/>
      <c r="Q97" s="8"/>
      <c r="R97" s="8"/>
      <c r="S97" s="8"/>
      <c r="T97" s="8"/>
      <c r="U97" s="8"/>
      <c r="V97" s="8"/>
      <c r="W97" s="8"/>
      <c r="X97" s="8"/>
    </row>
    <row r="98" spans="1:24" s="58" customFormat="1" ht="24" thickBot="1" x14ac:dyDescent="0.45">
      <c r="A98" s="239" t="s">
        <v>35</v>
      </c>
      <c r="B98" s="240"/>
      <c r="C98" s="240"/>
      <c r="D98" s="240"/>
      <c r="E98" s="54"/>
      <c r="F98" s="55"/>
      <c r="G98" s="56"/>
      <c r="H98" s="55"/>
      <c r="I98" s="57"/>
      <c r="J98" s="251">
        <f>SUM(K93,K88,K79,K22,K10,K19)</f>
        <v>0</v>
      </c>
      <c r="K98" s="252"/>
      <c r="P98" s="59"/>
      <c r="Q98" s="59"/>
      <c r="R98" s="59"/>
      <c r="S98" s="59"/>
      <c r="T98" s="59"/>
      <c r="U98" s="59"/>
      <c r="V98" s="59"/>
      <c r="W98" s="59"/>
      <c r="X98" s="59"/>
    </row>
    <row r="99" spans="1:24" s="65" customFormat="1" ht="20.399999999999999" thickBot="1" x14ac:dyDescent="0.4">
      <c r="A99" s="241" t="s">
        <v>100</v>
      </c>
      <c r="B99" s="242"/>
      <c r="C99" s="242"/>
      <c r="D99" s="242"/>
      <c r="E99" s="60"/>
      <c r="F99" s="61"/>
      <c r="G99" s="62"/>
      <c r="H99" s="63"/>
      <c r="I99" s="64"/>
      <c r="J99" s="253">
        <f>J8-J98</f>
        <v>0</v>
      </c>
      <c r="K99" s="254"/>
      <c r="P99" s="66"/>
      <c r="Q99" s="66"/>
      <c r="R99" s="66"/>
      <c r="S99" s="66"/>
      <c r="T99" s="66"/>
      <c r="U99" s="66"/>
      <c r="V99" s="66"/>
      <c r="W99" s="66"/>
      <c r="X99" s="66"/>
    </row>
    <row r="100" spans="1:24" s="66" customFormat="1" ht="19.8" x14ac:dyDescent="0.35">
      <c r="E100" s="67"/>
      <c r="F100" s="68"/>
      <c r="H100" s="68"/>
      <c r="K100" s="69" t="str">
        <f>IF(J8&lt;J98,"VOLDOET","VOLDOET NIET!!!       Pas uw plan aan. Of doe een storting in het BIO fonds van de gemeente.")</f>
        <v>VOLDOET NIET!!!       Pas uw plan aan. Of doe een storting in het BIO fonds van de gemeente.</v>
      </c>
    </row>
    <row r="101" spans="1:24" s="19" customFormat="1" ht="18" thickBot="1" x14ac:dyDescent="0.35">
      <c r="A101" s="8"/>
      <c r="B101" s="8"/>
      <c r="C101" s="8"/>
      <c r="D101" s="8"/>
      <c r="E101" s="11"/>
      <c r="F101" s="5"/>
      <c r="G101" s="8"/>
      <c r="H101" s="5"/>
      <c r="I101" s="70"/>
      <c r="P101" s="8"/>
      <c r="Q101" s="8"/>
      <c r="R101" s="8"/>
      <c r="S101" s="8"/>
      <c r="T101" s="8"/>
      <c r="U101" s="8"/>
      <c r="V101" s="8"/>
      <c r="W101" s="8"/>
      <c r="X101" s="8"/>
    </row>
    <row r="102" spans="1:24" ht="18" thickBot="1" x14ac:dyDescent="0.35">
      <c r="A102" s="243" t="s">
        <v>104</v>
      </c>
      <c r="B102" s="244"/>
      <c r="C102" s="244"/>
      <c r="D102" s="244"/>
      <c r="E102" s="21"/>
      <c r="F102" s="45"/>
      <c r="G102" s="46"/>
      <c r="H102" s="53"/>
      <c r="I102" s="48"/>
      <c r="J102" s="257">
        <f>G103</f>
        <v>0</v>
      </c>
      <c r="K102" s="258"/>
    </row>
    <row r="103" spans="1:24" ht="17.399999999999999" x14ac:dyDescent="0.3">
      <c r="A103" s="29"/>
      <c r="B103" s="29" t="s">
        <v>101</v>
      </c>
      <c r="C103" s="29"/>
      <c r="D103" s="29"/>
      <c r="E103" s="71"/>
      <c r="F103" s="72"/>
      <c r="G103" s="103"/>
      <c r="I103" s="8"/>
      <c r="K103" s="73"/>
    </row>
    <row r="104" spans="1:24" ht="18" thickBot="1" x14ac:dyDescent="0.35">
      <c r="A104" s="29"/>
      <c r="B104" s="29"/>
      <c r="C104" s="29"/>
      <c r="D104" s="29"/>
      <c r="E104" s="71"/>
      <c r="F104" s="72"/>
      <c r="G104" s="29"/>
      <c r="H104" s="72"/>
      <c r="I104" s="8"/>
      <c r="K104" s="73"/>
    </row>
    <row r="105" spans="1:24" s="75" customFormat="1" ht="21.6" thickBot="1" x14ac:dyDescent="0.35">
      <c r="A105" s="248" t="s">
        <v>102</v>
      </c>
      <c r="B105" s="249"/>
      <c r="C105" s="249"/>
      <c r="D105" s="249"/>
      <c r="E105" s="249"/>
      <c r="F105" s="249"/>
      <c r="G105" s="249"/>
      <c r="H105" s="249"/>
      <c r="I105" s="74"/>
      <c r="J105" s="251">
        <f>J98+G103</f>
        <v>0</v>
      </c>
      <c r="K105" s="252"/>
    </row>
    <row r="106" spans="1:24" ht="18.600000000000001" thickBot="1" x14ac:dyDescent="0.35">
      <c r="A106" s="76" t="s">
        <v>103</v>
      </c>
      <c r="B106" s="77"/>
      <c r="C106" s="78"/>
      <c r="D106" s="78"/>
      <c r="E106" s="79"/>
      <c r="F106" s="80"/>
      <c r="G106" s="78"/>
      <c r="H106" s="80"/>
      <c r="I106" s="81"/>
      <c r="J106" s="255" t="str">
        <f>IF((J105-J8)&lt;0,"voldoet niet!!!","voldoet")</f>
        <v>voldoet</v>
      </c>
      <c r="K106" s="256"/>
    </row>
    <row r="107" spans="1:24" s="29" customFormat="1" x14ac:dyDescent="0.3">
      <c r="F107" s="82"/>
      <c r="H107" s="82"/>
      <c r="I107" s="82"/>
      <c r="L107" s="8"/>
      <c r="P107" s="8"/>
      <c r="Q107" s="8"/>
      <c r="R107" s="8"/>
      <c r="S107" s="8"/>
      <c r="T107" s="8"/>
      <c r="U107" s="8"/>
      <c r="V107" s="8"/>
      <c r="W107" s="8"/>
      <c r="X107" s="8"/>
    </row>
    <row r="108" spans="1:24" ht="17.399999999999999" x14ac:dyDescent="0.3">
      <c r="A108" s="83" t="s">
        <v>94</v>
      </c>
      <c r="B108" s="238" t="s">
        <v>90</v>
      </c>
      <c r="C108" s="238"/>
      <c r="D108" s="238"/>
      <c r="E108" s="238"/>
      <c r="F108" s="238"/>
      <c r="G108" s="238"/>
      <c r="H108" s="238"/>
      <c r="I108" s="238"/>
      <c r="J108" s="238"/>
      <c r="K108" s="238"/>
    </row>
    <row r="109" spans="1:24" ht="17.399999999999999" x14ac:dyDescent="0.3">
      <c r="A109" s="83" t="s">
        <v>95</v>
      </c>
      <c r="B109" s="238" t="s">
        <v>91</v>
      </c>
      <c r="C109" s="238"/>
      <c r="D109" s="238"/>
      <c r="E109" s="238"/>
      <c r="F109" s="238"/>
      <c r="G109" s="238"/>
      <c r="H109" s="238"/>
      <c r="I109" s="238"/>
      <c r="J109" s="238"/>
      <c r="K109" s="238"/>
    </row>
    <row r="110" spans="1:24" s="29" customFormat="1" ht="17.399999999999999" x14ac:dyDescent="0.3">
      <c r="A110" s="83" t="s">
        <v>96</v>
      </c>
      <c r="B110" s="238" t="s">
        <v>97</v>
      </c>
      <c r="C110" s="238"/>
      <c r="D110" s="238"/>
      <c r="E110" s="238"/>
      <c r="F110" s="238"/>
      <c r="G110" s="238"/>
      <c r="H110" s="238"/>
      <c r="I110" s="238"/>
      <c r="J110" s="238"/>
      <c r="K110" s="238"/>
      <c r="P110" s="8"/>
      <c r="Q110" s="8"/>
      <c r="R110" s="8"/>
      <c r="S110" s="8"/>
      <c r="T110" s="8"/>
      <c r="U110" s="8"/>
      <c r="V110" s="8"/>
      <c r="W110" s="8"/>
      <c r="X110" s="8"/>
    </row>
    <row r="111" spans="1:24" s="29" customFormat="1" ht="35.4" customHeight="1" x14ac:dyDescent="0.3">
      <c r="A111" s="84" t="s">
        <v>87</v>
      </c>
      <c r="B111" s="238" t="s">
        <v>187</v>
      </c>
      <c r="C111" s="238"/>
      <c r="D111" s="238"/>
      <c r="E111" s="238"/>
      <c r="F111" s="238"/>
      <c r="G111" s="238"/>
      <c r="H111" s="238"/>
      <c r="I111" s="238"/>
      <c r="J111" s="238"/>
      <c r="K111" s="238"/>
      <c r="P111" s="8"/>
      <c r="Q111" s="8"/>
      <c r="R111" s="8"/>
      <c r="S111" s="8"/>
      <c r="T111" s="8"/>
      <c r="U111" s="8"/>
      <c r="V111" s="8"/>
      <c r="W111" s="8"/>
      <c r="X111" s="8"/>
    </row>
    <row r="112" spans="1:24" s="29" customFormat="1" x14ac:dyDescent="0.3">
      <c r="A112" s="30"/>
      <c r="B112" s="30"/>
      <c r="C112" s="36"/>
      <c r="D112" s="36"/>
      <c r="E112" s="36"/>
      <c r="F112" s="36"/>
      <c r="G112" s="36"/>
      <c r="H112" s="36"/>
      <c r="I112" s="36"/>
      <c r="P112" s="8"/>
      <c r="Q112" s="8"/>
      <c r="R112" s="8"/>
      <c r="S112" s="8"/>
      <c r="T112" s="8"/>
      <c r="U112" s="8"/>
      <c r="V112" s="8"/>
      <c r="W112" s="8"/>
      <c r="X112" s="8"/>
    </row>
    <row r="113" spans="1:24" s="30" customFormat="1" x14ac:dyDescent="0.3">
      <c r="A113" s="8"/>
      <c r="B113" s="8"/>
      <c r="C113" s="8"/>
      <c r="D113" s="36"/>
      <c r="E113" s="36"/>
      <c r="F113" s="36"/>
      <c r="G113" s="36"/>
      <c r="H113" s="36"/>
      <c r="I113" s="36"/>
      <c r="P113" s="8"/>
      <c r="Q113" s="8"/>
      <c r="R113" s="8"/>
      <c r="S113" s="8"/>
      <c r="T113" s="8"/>
      <c r="U113" s="8"/>
      <c r="V113" s="8"/>
      <c r="W113" s="8"/>
      <c r="X113" s="8"/>
    </row>
    <row r="114" spans="1:24" s="29" customFormat="1" x14ac:dyDescent="0.3">
      <c r="A114" s="8"/>
      <c r="B114" s="8"/>
      <c r="C114" s="8"/>
      <c r="D114" s="8"/>
      <c r="E114" s="8"/>
      <c r="F114" s="5"/>
      <c r="G114" s="8"/>
      <c r="H114" s="5"/>
      <c r="I114" s="5"/>
      <c r="P114" s="8"/>
      <c r="Q114" s="8"/>
      <c r="R114" s="8"/>
      <c r="S114" s="8"/>
      <c r="T114" s="8"/>
      <c r="U114" s="8"/>
      <c r="V114" s="8"/>
      <c r="W114" s="8"/>
      <c r="X114" s="8"/>
    </row>
    <row r="115" spans="1:24" s="29" customFormat="1" x14ac:dyDescent="0.3">
      <c r="A115" s="8"/>
      <c r="B115" s="8"/>
      <c r="C115" s="8"/>
      <c r="D115" s="8"/>
      <c r="E115" s="8"/>
      <c r="F115" s="5"/>
      <c r="G115" s="8"/>
      <c r="H115" s="5"/>
      <c r="I115" s="5"/>
      <c r="J115" s="85"/>
      <c r="P115" s="8"/>
      <c r="Q115" s="8"/>
      <c r="R115" s="8"/>
      <c r="S115" s="8"/>
      <c r="T115" s="8"/>
      <c r="U115" s="8"/>
      <c r="V115" s="8"/>
      <c r="W115" s="8"/>
      <c r="X115" s="8"/>
    </row>
    <row r="116" spans="1:24" s="31" customFormat="1" x14ac:dyDescent="0.3">
      <c r="A116" s="8"/>
      <c r="B116" s="8"/>
      <c r="C116" s="8"/>
      <c r="D116" s="8"/>
      <c r="E116" s="8"/>
      <c r="F116" s="5"/>
      <c r="G116" s="8"/>
      <c r="H116" s="5"/>
      <c r="I116" s="5"/>
      <c r="P116" s="8"/>
      <c r="Q116" s="8"/>
      <c r="R116" s="8"/>
      <c r="S116" s="8"/>
      <c r="T116" s="8"/>
      <c r="U116" s="8"/>
      <c r="V116" s="8"/>
      <c r="W116" s="8"/>
      <c r="X116" s="8"/>
    </row>
    <row r="117" spans="1:24" s="31" customFormat="1" x14ac:dyDescent="0.3">
      <c r="A117" s="8"/>
      <c r="B117" s="8"/>
      <c r="C117" s="8"/>
      <c r="D117" s="8"/>
      <c r="E117" s="8"/>
      <c r="F117" s="5"/>
      <c r="G117" s="8"/>
      <c r="H117" s="5"/>
      <c r="I117" s="5"/>
      <c r="P117" s="8"/>
      <c r="Q117" s="8"/>
      <c r="R117" s="8"/>
      <c r="S117" s="8"/>
      <c r="T117" s="8"/>
      <c r="U117" s="8"/>
      <c r="V117" s="8"/>
      <c r="W117" s="8"/>
      <c r="X117" s="8"/>
    </row>
    <row r="118" spans="1:24" s="32" customFormat="1" x14ac:dyDescent="0.3">
      <c r="A118" s="8"/>
      <c r="B118" s="8"/>
      <c r="C118" s="8"/>
      <c r="D118" s="8"/>
      <c r="E118" s="8"/>
      <c r="F118" s="5"/>
      <c r="G118" s="8"/>
      <c r="H118" s="5"/>
      <c r="I118" s="5"/>
      <c r="P118" s="8"/>
      <c r="Q118" s="8"/>
      <c r="R118" s="8"/>
      <c r="S118" s="8"/>
      <c r="T118" s="8"/>
      <c r="U118" s="8"/>
      <c r="V118" s="8"/>
      <c r="W118" s="8"/>
      <c r="X118" s="8"/>
    </row>
    <row r="120" spans="1:24" s="33" customFormat="1" x14ac:dyDescent="0.3">
      <c r="A120" s="8"/>
      <c r="B120" s="8"/>
      <c r="C120" s="8"/>
      <c r="D120" s="8"/>
      <c r="E120" s="8"/>
      <c r="F120" s="5"/>
      <c r="G120" s="8"/>
      <c r="H120" s="5"/>
      <c r="I120" s="5"/>
      <c r="P120" s="8"/>
      <c r="Q120" s="8"/>
      <c r="R120" s="8"/>
      <c r="S120" s="8"/>
      <c r="T120" s="8"/>
      <c r="U120" s="8"/>
      <c r="V120" s="8"/>
      <c r="W120" s="8"/>
      <c r="X120" s="8"/>
    </row>
  </sheetData>
  <sheetProtection algorithmName="SHA-512" hashValue="HlWNtV6DoOoY2dexKFePr5KQ+ZbTrR6OEVHXQbg66P0rQ1ht3LfMH6uqkgzDonTv4et5UULGggJSG1VoTIkiIQ==" saltValue="a3g+T3ZgIAeZo4yR8C7xzA==" spinCount="100000" sheet="1" objects="1" scenarios="1" selectLockedCells="1"/>
  <protectedRanges>
    <protectedRange algorithmName="SHA-512" hashValue="YDfjfkri9QVFbU09LQyeAltL/Z1MW9xqSp34j+XbW/pHiZK1alazYC4gMKn1/KiG+C9+A8j1/je2xfG4FTYwqA==" saltValue="+W2INtSDjkZ4xNnty98JLA==" spinCount="100000" sqref="K31:K72 A113:B114 C108:C114 A108:B111 K8:K29 I11:I18 I20:I72 I80:I87 I89:I92 I94:I97 I101 I108:I115 D10:G72 J98:J99 J102 J105:J106 J108:K123 I107:L107 A10:C107 H104:H115 H74:I78 H87:H88 H92:H93 J74:K97 H97:H102 D74:G115 H21:H72 H10 H18:H19 J100:K101 J103:K104 J8:J73 H9:I9 D73:I73 H7:K7 A7:G9 C5 I1:K6 F2:F3 C1:H1 D2:E3 C6 B1:B6 A1:A4 C4:D4 E4:H6" name="Blad Landschappelijke kwaliteit" securityDescriptor="O:WDG:WDD:(A;;CC;;;S-1-5-21-1769547505-368818356-1898726288-1580)(A;;CC;;;S-1-5-21-1769547505-368818356-1898726288-3185)(A;;CC;;;S-1-5-21-1769547505-368818356-1898726288-3216)(A;;CC;;;S-1-5-21-1769547505-368818356-1898726288-3228)(A;;CC;;;S-1-5-21-1769547505-368818356-1898726288-3247)"/>
  </protectedRanges>
  <mergeCells count="38">
    <mergeCell ref="A1:K1"/>
    <mergeCell ref="F89:H89"/>
    <mergeCell ref="F90:H90"/>
    <mergeCell ref="F91:H91"/>
    <mergeCell ref="F96:H96"/>
    <mergeCell ref="A2:D2"/>
    <mergeCell ref="F3:K3"/>
    <mergeCell ref="C5:D5"/>
    <mergeCell ref="C6:D6"/>
    <mergeCell ref="F5:K5"/>
    <mergeCell ref="B75:D75"/>
    <mergeCell ref="B76:D76"/>
    <mergeCell ref="B77:D77"/>
    <mergeCell ref="B73:D73"/>
    <mergeCell ref="A93:D93"/>
    <mergeCell ref="A88:D88"/>
    <mergeCell ref="B111:K111"/>
    <mergeCell ref="A98:D98"/>
    <mergeCell ref="A99:D99"/>
    <mergeCell ref="A102:D102"/>
    <mergeCell ref="A79:D79"/>
    <mergeCell ref="J98:K98"/>
    <mergeCell ref="J99:K99"/>
    <mergeCell ref="J105:K105"/>
    <mergeCell ref="J106:K106"/>
    <mergeCell ref="B108:K108"/>
    <mergeCell ref="J102:K102"/>
    <mergeCell ref="A105:H105"/>
    <mergeCell ref="J8:K8"/>
    <mergeCell ref="B89:C89"/>
    <mergeCell ref="B91:C91"/>
    <mergeCell ref="B109:K109"/>
    <mergeCell ref="B110:K110"/>
    <mergeCell ref="A22:C22"/>
    <mergeCell ref="A8:G8"/>
    <mergeCell ref="B74:D74"/>
    <mergeCell ref="A19:D19"/>
    <mergeCell ref="A10:D10"/>
  </mergeCells>
  <pageMargins left="0.70866141732283472" right="0.70866141732283472" top="0.74803149606299213" bottom="0.74803149606299213" header="0.31496062992125984" footer="0.31496062992125984"/>
  <pageSetup paperSize="9" scale="3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Bestemmingswinst</vt:lpstr>
      <vt:lpstr>Landschappelijke Kwaliteit</vt:lpstr>
      <vt:lpstr>Bestemmingswinst!Afdrukbereik</vt:lpstr>
      <vt:lpstr>'Landschappelijke Kwaliteit'!Afdrukbereik</vt:lpstr>
    </vt:vector>
  </TitlesOfParts>
  <Company>Ordito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Ordito</dc:creator>
  <cp:lastModifiedBy>Helga Roefs-van der Vleuten</cp:lastModifiedBy>
  <cp:lastPrinted>2024-05-07T12:39:02Z</cp:lastPrinted>
  <dcterms:created xsi:type="dcterms:W3CDTF">2019-03-28T20:26:06Z</dcterms:created>
  <dcterms:modified xsi:type="dcterms:W3CDTF">2024-05-28T11:27:55Z</dcterms:modified>
</cp:coreProperties>
</file>